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89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ACT1">[1]Hidden!#REF!</definedName>
    <definedName name="___ACT2">[1]Hidden!#REF!</definedName>
    <definedName name="___ACT3">[1]Hidden!#REF!</definedName>
    <definedName name="__123Graph_D" hidden="1">'[2]2009 Census'!#REF!</definedName>
    <definedName name="__ACT1">[1]Hidden!#REF!</definedName>
    <definedName name="__ACT2">[1]Hidden!#REF!</definedName>
    <definedName name="__ACT3">[1]Hidden!#REF!</definedName>
    <definedName name="_ACT1">[3]Hidden!#REF!</definedName>
    <definedName name="_ACT2">[3]Hidden!#REF!</definedName>
    <definedName name="_ACT3">[3]Hidden!#REF!</definedName>
    <definedName name="_Fill" localSheetId="9" hidden="1">'Prior Year'!$DR$819:$DR$864</definedName>
    <definedName name="_Fill" hidden="1">data!$DR$823:$DR$868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T">[3]Hidden!#REF!</definedName>
    <definedName name="ACT_CUR">[3]Hidden!#REF!</definedName>
    <definedName name="ACT_YTD">[3]Hidden!#REF!</definedName>
    <definedName name="AllLabel">[4]Formulas!$C$53</definedName>
    <definedName name="Ambulatory_Care_Clinics">#REF!</definedName>
    <definedName name="asdlfkj" hidden="1">{#N/A,#N/A,FALSE,"LOS West";#N/A,#N/A,FALSE,"LOS East";#N/A,#N/A,FALSE,"LOS Inc."}</definedName>
    <definedName name="BS">[5]Report!#REF!</definedName>
    <definedName name="BUD_CUR">[3]Hidden!#REF!</definedName>
    <definedName name="BUD_YTD">[3]Hidden!#REF!</definedName>
    <definedName name="Cardiovascular_Services">#REF!</definedName>
    <definedName name="CF">[5]Report!#REF!</definedName>
    <definedName name="Clinical_Resource_Management">#REF!</definedName>
    <definedName name="CO">[6]LISTS!$B$1:$B$10</definedName>
    <definedName name="Community_Outreach">#REF!</definedName>
    <definedName name="Compare_Group_Override">'[7]Benchmark lookup &amp; Named Ranges'!$B$2:$B$5</definedName>
    <definedName name="Compare_Groups">'[7]Benchmark lookup &amp; Named Ranges'!$A$2:$A$16</definedName>
    <definedName name="Costcenter" localSheetId="9">'Prior Year'!#REF!</definedName>
    <definedName name="Costcenter">data!#REF!</definedName>
    <definedName name="Crit_All_IncomeCodes_DB">#REF!</definedName>
    <definedName name="Crit_HrsFTEs_IncomeCodes_DB">#REF!</definedName>
    <definedName name="CritO">[8]Statistic!#REF!</definedName>
    <definedName name="Cross_Walk">#REF!</definedName>
    <definedName name="d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data" hidden="1">#REF!</definedName>
    <definedName name="_xlnm.Database">#REF!</definedName>
    <definedName name="DataRange">[9]Sheet5!$A$1:$R$415</definedName>
    <definedName name="Date_Range">'[7]Productive Hours'!$E$1:$AK$1</definedName>
    <definedName name="Department_Series">'[7]Mapping Named Ranges'!$A$3:$A$35</definedName>
    <definedName name="DEPT">[3]Hidden!#REF!</definedName>
    <definedName name="Dialysis_Services">#REF!</definedName>
    <definedName name="Edit" localSheetId="9">'Prior Year'!$A$410:$E$477</definedName>
    <definedName name="Edit">data!$A$411:$E$478</definedName>
    <definedName name="Educational_Services">#REF!</definedName>
    <definedName name="eee">'[10]Mapping Named Ranges'!$A$3:$A$35</definedName>
    <definedName name="Emergency_Services">#REF!</definedName>
    <definedName name="End">#REF!</definedName>
    <definedName name="Environmental_Services">#REF!</definedName>
    <definedName name="Facility_Services">#REF!</definedName>
    <definedName name="Fiscal_Services">#REF!</definedName>
    <definedName name="FoodandNutrition_Services">#REF!</definedName>
    <definedName name="Funds" localSheetId="9">'Prior Year'!#REF!</definedName>
    <definedName name="Funds">data!#REF!</definedName>
    <definedName name="General_Facility">#REF!</definedName>
    <definedName name="HeaderRange">[9]Sheet5!$A$1:$R$1</definedName>
    <definedName name="HIM">#REF!</definedName>
    <definedName name="hj" hidden="1">{#N/A,#N/A,FALSE,"LOS West";#N/A,#N/A,FALSE,"LOS East";#N/A,#N/A,FALSE,"LOS Inc."}</definedName>
    <definedName name="Home_Care_Services">#REF!</definedName>
    <definedName name="Hospital" localSheetId="9">'Prior Year'!#REF!</definedName>
    <definedName name="Hospital">data!#REF!</definedName>
    <definedName name="Hospital_Administration">#REF!</definedName>
    <definedName name="HTML_CodePage" hidden="1">1252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Title" hidden="1">"Claudia Louvenia Hoover's Ancestry"</definedName>
    <definedName name="Human_Resources">#REF!</definedName>
    <definedName name="Imaging_Services">#REF!</definedName>
    <definedName name="Information_Technology">#REF!</definedName>
    <definedName name="Initiative_Type">'[11]Drop-Down Lookups'!$A$5:$A$17</definedName>
    <definedName name="Inpatient_Nursing_Services">#REF!</definedName>
    <definedName name="IS">[5]Report!#REF!</definedName>
    <definedName name="IsAll">[4]Formulas!$C$4</definedName>
    <definedName name="IsNonSequential">[4]Formulas!$C$6</definedName>
    <definedName name="JE_Description">[12]JournalEntry!$C$10</definedName>
    <definedName name="JE_MaxRows">[12]JournalEntry!$C$18</definedName>
    <definedName name="Laboratory_Services">#REF!</definedName>
    <definedName name="lkj" hidden="1">{#N/A,#N/A,FALSE,"LOS West";#N/A,#N/A,FALSE,"LOS East";#N/A,#N/A,FALSE,"LOS Inc."}</definedName>
    <definedName name="master_def">'[13]NWNW Bud15detail byCommunity'!#REF!</definedName>
    <definedName name="Materials_Management_Services">#REF!</definedName>
    <definedName name="Medical_Staff_Office">#REF!</definedName>
    <definedName name="Neurodiagnostic_Services">#REF!</definedName>
    <definedName name="NoSeqLabel">[4]Formulas!$C$55</definedName>
    <definedName name="Other_Clinical_Support_Services">#REF!</definedName>
    <definedName name="Other_Support_Services">#REF!</definedName>
    <definedName name="Pharmacy_Services">#REF!</definedName>
    <definedName name="PracticeName">#REF!</definedName>
    <definedName name="Primary_Care_Medical_Group">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Area">'[14]Week 1 Report'!$A$1:$H$35</definedName>
    <definedName name="PRINT_AREA_MI">'[14]Week 1 Report'!$A$1:$H$35</definedName>
    <definedName name="PsychiatryAndPsychological_Services">#REF!</definedName>
    <definedName name="Radiation_Therapy_Services">#REF!</definedName>
    <definedName name="Rehabilitation_Services">#REF!</definedName>
    <definedName name="Respiratory_Care_Services">#REF!</definedName>
    <definedName name="Rev_Month">[12]Tables!$B$11:$B$23</definedName>
    <definedName name="Reverse_Month">[15]Tables!$B$10:$B$22</definedName>
    <definedName name="RUNGROUP">[6]LISTS!$A$2:$A$16</definedName>
    <definedName name="sara" hidden="1">[16]OP!#REF!</definedName>
    <definedName name="ScenGrpList">OFFSET([17]Control!$AG$1,0,0,COUNTIF([17]Control!$AG$1:$AG$65536,"&gt;"""),1)</definedName>
    <definedName name="SeqLabel">[4]Formulas!$C$54</definedName>
    <definedName name="sortcol">'[13]NWNW Bud15detail byCommunity'!#REF!</definedName>
    <definedName name="SortRange">[9]Sheet5!$A$2:$R$415</definedName>
    <definedName name="Stats">[5]Report!#REF!</definedName>
    <definedName name="Status">'[18]All Missing Stats Table 6-7-11'!$K$14:$K$18</definedName>
    <definedName name="Strategic_Planning_MarketingandCommunity_Relations">#REF!</definedName>
    <definedName name="subgroup" hidden="1">#REF!</definedName>
    <definedName name="Supplemental_filter">[19]Settings!$C$31</definedName>
    <definedName name="Support" localSheetId="9">'Prior Year'!#REF!</definedName>
    <definedName name="Support">data!#REF!</definedName>
    <definedName name="Surgical_Services">#REF!</definedName>
    <definedName name="Tables_AutoReverse">[12]Tables!$E$5:$E$6</definedName>
    <definedName name="Tables_DescDefault">[12]Tables!$B$5:$B$6</definedName>
    <definedName name="Tables_JEType">[12]Tables!$H$5:$H$6</definedName>
    <definedName name="Tables_RecordMode">[12]Tables!$K$5:$K$6</definedName>
    <definedName name="Target_Selection">'[7]PeaceHealth Benchmarking'!$DB$9:$DB$81</definedName>
    <definedName name="Titles">[9]Sheet5!$A$1:$A$1</definedName>
    <definedName name="TopSection">[9]Sheet5!$A$1:$R$1</definedName>
    <definedName name="UMMC_Dept_Series">#REF!</definedName>
    <definedName name="wrn.ALL.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wrn.CASES._.AND._.MINUTES._.FY._.98." hidden="1">{#N/A,#N/A,TRUE,"98bud";#N/A,#N/A,TRUE,"Dentistry";#N/A,#N/A,TRUE,"obGyn";#N/A,#N/A,TRUE,"Ophtho";#N/A,#N/A,TRUE,"GenSurg";#N/A,#N/A,TRUE,"NeuroSurg";#N/A,#N/A,TRUE,"Transplant";#N/A,#N/A,TRUE,"Ortho";#N/A,#N/A,TRUE,"Otolar";#N/A,#N/A,TRUE,"PedSurg";#N/A,#N/A,TRUE,"Plastic";#N/A,#N/A,TRUE,"Thoracic";#N/A,#N/A,TRUE,"Urology";#N/A,#N/A,TRUE,"Vascular"}</definedName>
    <definedName name="wrn.Financial._.Statements.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  <definedName name="wrn.rep1." hidden="1">{"add",#N/A,FALSE,"code"}</definedName>
    <definedName name="wrn.ST.._.LUKE._.HOSPITAL._.LOS." hidden="1">{#N/A,#N/A,FALSE,"LOS West";#N/A,#N/A,FALSE,"LOS East";#N/A,#N/A,FALSE,"LOS Inc."}</definedName>
    <definedName name="xtabin">[3]Hidden!#REF!</definedName>
    <definedName name="xxxxx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7" i="1" l="1"/>
  <c r="O817" i="10"/>
  <c r="M817" i="10"/>
  <c r="L817" i="10"/>
  <c r="K817" i="10"/>
  <c r="J817" i="10"/>
  <c r="I817" i="10"/>
  <c r="H817" i="10"/>
  <c r="G817" i="10"/>
  <c r="F817" i="10"/>
  <c r="E817" i="10"/>
  <c r="D817" i="10"/>
  <c r="W813" i="10"/>
  <c r="W815" i="10"/>
  <c r="X813" i="10"/>
  <c r="X815" i="10"/>
  <c r="V813" i="10"/>
  <c r="V815" i="10"/>
  <c r="U813" i="10"/>
  <c r="U815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/>
  <c r="M734" i="10"/>
  <c r="L734" i="10"/>
  <c r="K734" i="10"/>
  <c r="I734" i="10"/>
  <c r="H734" i="10"/>
  <c r="G734" i="10"/>
  <c r="F734" i="10"/>
  <c r="D734" i="10"/>
  <c r="D815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CE77" i="10"/>
  <c r="G612" i="10"/>
  <c r="F550" i="10"/>
  <c r="E550" i="10"/>
  <c r="F546" i="10"/>
  <c r="E546" i="10"/>
  <c r="E545" i="10"/>
  <c r="E544" i="10"/>
  <c r="H544" i="10"/>
  <c r="H540" i="10"/>
  <c r="F540" i="10"/>
  <c r="E540" i="10"/>
  <c r="E539" i="10"/>
  <c r="E538" i="10"/>
  <c r="H537" i="10"/>
  <c r="F537" i="10"/>
  <c r="E537" i="10"/>
  <c r="E536" i="10"/>
  <c r="E535" i="10"/>
  <c r="H535" i="10"/>
  <c r="H534" i="10"/>
  <c r="F534" i="10"/>
  <c r="E534" i="10"/>
  <c r="E533" i="10"/>
  <c r="H532" i="10"/>
  <c r="F532" i="10"/>
  <c r="E532" i="10"/>
  <c r="H531" i="10"/>
  <c r="F531" i="10"/>
  <c r="E531" i="10"/>
  <c r="E530" i="10"/>
  <c r="F529" i="10"/>
  <c r="E529" i="10"/>
  <c r="H528" i="10"/>
  <c r="F528" i="10"/>
  <c r="E528" i="10"/>
  <c r="F527" i="10"/>
  <c r="E527" i="10"/>
  <c r="H527" i="10"/>
  <c r="F526" i="10"/>
  <c r="E526" i="10"/>
  <c r="E525" i="10"/>
  <c r="H525" i="10"/>
  <c r="H524" i="10"/>
  <c r="E524" i="10"/>
  <c r="F524" i="10"/>
  <c r="H523" i="10"/>
  <c r="F523" i="10"/>
  <c r="E523" i="10"/>
  <c r="E522" i="10"/>
  <c r="F521" i="10"/>
  <c r="F520" i="10"/>
  <c r="E520" i="10"/>
  <c r="H520" i="10"/>
  <c r="E519" i="10"/>
  <c r="E518" i="10"/>
  <c r="E517" i="10"/>
  <c r="F517" i="10"/>
  <c r="E516" i="10"/>
  <c r="H515" i="10"/>
  <c r="F515" i="10"/>
  <c r="E515" i="10"/>
  <c r="E514" i="10"/>
  <c r="F514" i="10"/>
  <c r="F513" i="10"/>
  <c r="H511" i="10"/>
  <c r="E511" i="10"/>
  <c r="F511" i="10"/>
  <c r="H510" i="10"/>
  <c r="F510" i="10"/>
  <c r="E510" i="10"/>
  <c r="E509" i="10"/>
  <c r="F509" i="10"/>
  <c r="F508" i="10"/>
  <c r="E508" i="10"/>
  <c r="H508" i="10"/>
  <c r="H507" i="10"/>
  <c r="E507" i="10"/>
  <c r="F507" i="10"/>
  <c r="H506" i="10"/>
  <c r="E506" i="10"/>
  <c r="F506" i="10"/>
  <c r="H505" i="10"/>
  <c r="E505" i="10"/>
  <c r="F505" i="10"/>
  <c r="E504" i="10"/>
  <c r="H503" i="10"/>
  <c r="F503" i="10"/>
  <c r="E503" i="10"/>
  <c r="H502" i="10"/>
  <c r="F502" i="10"/>
  <c r="E502" i="10"/>
  <c r="E501" i="10"/>
  <c r="F500" i="10"/>
  <c r="E500" i="10"/>
  <c r="H500" i="10"/>
  <c r="H499" i="10"/>
  <c r="F499" i="10"/>
  <c r="E499" i="10"/>
  <c r="E498" i="10"/>
  <c r="H497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D240" i="10"/>
  <c r="B447" i="10"/>
  <c r="C446" i="10"/>
  <c r="C445" i="10"/>
  <c r="C444" i="10"/>
  <c r="C439" i="10"/>
  <c r="B439" i="10"/>
  <c r="C438" i="10"/>
  <c r="B438" i="10"/>
  <c r="B440" i="10"/>
  <c r="B437" i="10"/>
  <c r="D186" i="10"/>
  <c r="D436" i="10"/>
  <c r="B436" i="10"/>
  <c r="B435" i="10"/>
  <c r="B434" i="10"/>
  <c r="B433" i="10"/>
  <c r="B432" i="10"/>
  <c r="B431" i="10"/>
  <c r="B430" i="10"/>
  <c r="CE63" i="10"/>
  <c r="C429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D372" i="10"/>
  <c r="D367" i="10"/>
  <c r="C448" i="10"/>
  <c r="D361" i="10"/>
  <c r="N817" i="10"/>
  <c r="D329" i="10"/>
  <c r="D328" i="10"/>
  <c r="D330" i="10"/>
  <c r="D314" i="10"/>
  <c r="D319" i="10"/>
  <c r="D339" i="10"/>
  <c r="C482" i="10"/>
  <c r="D290" i="10"/>
  <c r="D283" i="10"/>
  <c r="D275" i="10"/>
  <c r="D277" i="10"/>
  <c r="D265" i="10"/>
  <c r="D260" i="10"/>
  <c r="D236" i="10"/>
  <c r="B446" i="10"/>
  <c r="D229" i="10"/>
  <c r="B445" i="10"/>
  <c r="D221" i="10"/>
  <c r="D217" i="10"/>
  <c r="C217" i="10"/>
  <c r="D433" i="10"/>
  <c r="B217" i="10"/>
  <c r="E216" i="10"/>
  <c r="E215" i="10"/>
  <c r="E214" i="10"/>
  <c r="E213" i="10"/>
  <c r="E212" i="10"/>
  <c r="E209" i="10"/>
  <c r="E210" i="10"/>
  <c r="E211" i="10"/>
  <c r="E217" i="10"/>
  <c r="C478" i="10"/>
  <c r="D204" i="10"/>
  <c r="C204" i="10"/>
  <c r="B204" i="10"/>
  <c r="E203" i="10"/>
  <c r="C475" i="10"/>
  <c r="E202" i="10"/>
  <c r="C474" i="10"/>
  <c r="E201" i="10"/>
  <c r="E200" i="10"/>
  <c r="E199" i="10"/>
  <c r="C472" i="10"/>
  <c r="E198" i="10"/>
  <c r="C471" i="10"/>
  <c r="E197" i="10"/>
  <c r="C470" i="10"/>
  <c r="E196" i="10"/>
  <c r="C469" i="10"/>
  <c r="E195" i="10"/>
  <c r="C468" i="10"/>
  <c r="D190" i="10"/>
  <c r="D437" i="10"/>
  <c r="D181" i="10"/>
  <c r="D177" i="10"/>
  <c r="D434" i="10"/>
  <c r="D173" i="10"/>
  <c r="D428" i="10"/>
  <c r="E154" i="10"/>
  <c r="E153" i="10"/>
  <c r="E152" i="10"/>
  <c r="E151" i="10"/>
  <c r="C421" i="10"/>
  <c r="E150" i="10"/>
  <c r="C420" i="10"/>
  <c r="E148" i="10"/>
  <c r="E147" i="10"/>
  <c r="E146" i="10"/>
  <c r="E145" i="10"/>
  <c r="C418" i="10"/>
  <c r="E144" i="10"/>
  <c r="C417" i="10"/>
  <c r="E142" i="10"/>
  <c r="E141" i="10"/>
  <c r="E140" i="10"/>
  <c r="E139" i="10"/>
  <c r="C415" i="10"/>
  <c r="E138" i="10"/>
  <c r="C414" i="10"/>
  <c r="E127" i="10"/>
  <c r="CE80" i="10"/>
  <c r="T816" i="10"/>
  <c r="CF79" i="10"/>
  <c r="CE79" i="10"/>
  <c r="CE78" i="10"/>
  <c r="R816" i="10"/>
  <c r="Q816" i="10"/>
  <c r="CE76" i="10"/>
  <c r="P816" i="10"/>
  <c r="AV75" i="10"/>
  <c r="N779" i="10"/>
  <c r="AU75" i="10"/>
  <c r="N778" i="10"/>
  <c r="AT75" i="10"/>
  <c r="N777" i="10"/>
  <c r="AS75" i="10"/>
  <c r="N776" i="10"/>
  <c r="AR75" i="10"/>
  <c r="N775" i="10"/>
  <c r="AQ75" i="10"/>
  <c r="N774" i="10"/>
  <c r="AP75" i="10"/>
  <c r="N773" i="10"/>
  <c r="AO75" i="10"/>
  <c r="N772" i="10"/>
  <c r="AN75" i="10"/>
  <c r="N771" i="10"/>
  <c r="AM75" i="10"/>
  <c r="N770" i="10"/>
  <c r="AL75" i="10"/>
  <c r="N769" i="10"/>
  <c r="AK75" i="10"/>
  <c r="N768" i="10"/>
  <c r="AJ75" i="10"/>
  <c r="N767" i="10"/>
  <c r="AI75" i="10"/>
  <c r="N766" i="10"/>
  <c r="AH75" i="10"/>
  <c r="N765" i="10"/>
  <c r="AG75" i="10"/>
  <c r="N764" i="10"/>
  <c r="AF75" i="10"/>
  <c r="N763" i="10"/>
  <c r="AE75" i="10"/>
  <c r="N762" i="10"/>
  <c r="AD75" i="10"/>
  <c r="N761" i="10"/>
  <c r="AC75" i="10"/>
  <c r="N760" i="10"/>
  <c r="AB75" i="10"/>
  <c r="N759" i="10"/>
  <c r="AA75" i="10"/>
  <c r="N758" i="10"/>
  <c r="Z75" i="10"/>
  <c r="N757" i="10"/>
  <c r="Y75" i="10"/>
  <c r="N756" i="10"/>
  <c r="X75" i="10"/>
  <c r="N755" i="10"/>
  <c r="W75" i="10"/>
  <c r="N754" i="10"/>
  <c r="V75" i="10"/>
  <c r="N753" i="10"/>
  <c r="U75" i="10"/>
  <c r="N752" i="10"/>
  <c r="T75" i="10"/>
  <c r="N751" i="10"/>
  <c r="S75" i="10"/>
  <c r="N750" i="10"/>
  <c r="R75" i="10"/>
  <c r="N749" i="10"/>
  <c r="Q75" i="10"/>
  <c r="N748" i="10"/>
  <c r="P75" i="10"/>
  <c r="N747" i="10"/>
  <c r="O75" i="10"/>
  <c r="N746" i="10"/>
  <c r="N75" i="10"/>
  <c r="N745" i="10"/>
  <c r="M75" i="10"/>
  <c r="N744" i="10"/>
  <c r="L75" i="10"/>
  <c r="N743" i="10"/>
  <c r="K75" i="10"/>
  <c r="N742" i="10"/>
  <c r="J75" i="10"/>
  <c r="N741" i="10"/>
  <c r="I75" i="10"/>
  <c r="N740" i="10"/>
  <c r="H75" i="10"/>
  <c r="N739" i="10"/>
  <c r="G75" i="10"/>
  <c r="N738" i="10"/>
  <c r="F75" i="10"/>
  <c r="N737" i="10"/>
  <c r="E75" i="10"/>
  <c r="N736" i="10"/>
  <c r="D75" i="10"/>
  <c r="N735" i="10"/>
  <c r="C75" i="10"/>
  <c r="N734" i="10"/>
  <c r="CE74" i="10"/>
  <c r="C464" i="10"/>
  <c r="CE73" i="10"/>
  <c r="CD71" i="10"/>
  <c r="C575" i="10"/>
  <c r="CE70" i="10"/>
  <c r="M816" i="10"/>
  <c r="CE69" i="10"/>
  <c r="CE68" i="10"/>
  <c r="CE66" i="10"/>
  <c r="I816" i="10"/>
  <c r="CE65" i="10"/>
  <c r="CE64" i="10"/>
  <c r="C430" i="10"/>
  <c r="F816" i="10"/>
  <c r="CE61" i="10"/>
  <c r="BX48" i="10"/>
  <c r="BX62" i="10"/>
  <c r="CE60" i="10"/>
  <c r="B53" i="10"/>
  <c r="CE51" i="10"/>
  <c r="B49" i="10"/>
  <c r="BS48" i="10"/>
  <c r="BS62" i="10"/>
  <c r="BA48" i="10"/>
  <c r="BA62" i="10"/>
  <c r="AM48" i="10"/>
  <c r="AM62" i="10"/>
  <c r="W48" i="10"/>
  <c r="W62" i="10"/>
  <c r="H48" i="10"/>
  <c r="H62" i="10"/>
  <c r="CE47" i="10"/>
  <c r="L48" i="10"/>
  <c r="L62" i="10"/>
  <c r="E743" i="10"/>
  <c r="AB48" i="10"/>
  <c r="AB62" i="10"/>
  <c r="AP48" i="10"/>
  <c r="AP62" i="10"/>
  <c r="BG48" i="10"/>
  <c r="BG62" i="10"/>
  <c r="E790" i="10"/>
  <c r="BY48" i="10"/>
  <c r="BY62" i="10"/>
  <c r="CF76" i="10"/>
  <c r="BY52" i="10"/>
  <c r="BY67" i="10"/>
  <c r="BY71" i="10"/>
  <c r="C52" i="10"/>
  <c r="C67" i="10"/>
  <c r="J734" i="10"/>
  <c r="X52" i="10"/>
  <c r="X67" i="10"/>
  <c r="J755" i="10"/>
  <c r="AC52" i="10"/>
  <c r="AC67" i="10"/>
  <c r="J760" i="10"/>
  <c r="AW52" i="10"/>
  <c r="AW67" i="10"/>
  <c r="J780" i="10"/>
  <c r="BD52" i="10"/>
  <c r="BD67" i="10"/>
  <c r="J787" i="10"/>
  <c r="BV52" i="10"/>
  <c r="BV67" i="10"/>
  <c r="J805" i="10"/>
  <c r="CC52" i="10"/>
  <c r="CC67" i="10"/>
  <c r="J812" i="10"/>
  <c r="Q52" i="10"/>
  <c r="Q67" i="10"/>
  <c r="J748" i="10"/>
  <c r="I612" i="10"/>
  <c r="R48" i="10"/>
  <c r="R62" i="10"/>
  <c r="E749" i="10"/>
  <c r="BN48" i="10"/>
  <c r="BN62" i="10"/>
  <c r="E52" i="10"/>
  <c r="E67" i="10"/>
  <c r="J736" i="10"/>
  <c r="R52" i="10"/>
  <c r="R67" i="10"/>
  <c r="J749" i="10"/>
  <c r="AF52" i="10"/>
  <c r="AF67" i="10"/>
  <c r="J763" i="10"/>
  <c r="AQ52" i="10"/>
  <c r="AQ67" i="10"/>
  <c r="J774" i="10"/>
  <c r="BE52" i="10"/>
  <c r="BE67" i="10"/>
  <c r="J788" i="10"/>
  <c r="BQ52" i="10"/>
  <c r="BQ67" i="10"/>
  <c r="J800" i="10"/>
  <c r="BW52" i="10"/>
  <c r="BW67" i="10"/>
  <c r="J806" i="10"/>
  <c r="D292" i="10"/>
  <c r="D341" i="10"/>
  <c r="C481" i="10"/>
  <c r="C458" i="10"/>
  <c r="AC48" i="10"/>
  <c r="AC62" i="10"/>
  <c r="AC71" i="10"/>
  <c r="AS48" i="10"/>
  <c r="AS62" i="10"/>
  <c r="CA48" i="10"/>
  <c r="CA62" i="10"/>
  <c r="K52" i="10"/>
  <c r="K67" i="10"/>
  <c r="J742" i="10"/>
  <c r="Y52" i="10"/>
  <c r="Y67" i="10"/>
  <c r="J756" i="10"/>
  <c r="AK52" i="10"/>
  <c r="AK67" i="10"/>
  <c r="J768" i="10"/>
  <c r="AX52" i="10"/>
  <c r="AX67" i="10"/>
  <c r="J781" i="10"/>
  <c r="BL52" i="10"/>
  <c r="BL67" i="10"/>
  <c r="J795" i="10"/>
  <c r="G48" i="10"/>
  <c r="G62" i="10"/>
  <c r="E738" i="10"/>
  <c r="S48" i="10"/>
  <c r="S62" i="10"/>
  <c r="E750" i="10"/>
  <c r="AH48" i="10"/>
  <c r="AH62" i="10"/>
  <c r="AZ48" i="10"/>
  <c r="AZ62" i="10"/>
  <c r="E783" i="10"/>
  <c r="BO48" i="10"/>
  <c r="BO62" i="10"/>
  <c r="H52" i="10"/>
  <c r="H67" i="10"/>
  <c r="J739" i="10"/>
  <c r="M52" i="10"/>
  <c r="M67" i="10"/>
  <c r="J744" i="10"/>
  <c r="S52" i="10"/>
  <c r="S67" i="10"/>
  <c r="J750" i="10"/>
  <c r="Z52" i="10"/>
  <c r="Z67" i="10"/>
  <c r="J757" i="10"/>
  <c r="AG52" i="10"/>
  <c r="AG67" i="10"/>
  <c r="J764" i="10"/>
  <c r="AN52" i="10"/>
  <c r="AN67" i="10"/>
  <c r="J771" i="10"/>
  <c r="AS52" i="10"/>
  <c r="AS67" i="10"/>
  <c r="J776" i="10"/>
  <c r="AY52" i="10"/>
  <c r="AY67" i="10"/>
  <c r="J782" i="10"/>
  <c r="BF52" i="10"/>
  <c r="BF67" i="10"/>
  <c r="J789" i="10"/>
  <c r="BM52" i="10"/>
  <c r="BM67" i="10"/>
  <c r="J796" i="10"/>
  <c r="BT52" i="10"/>
  <c r="BT67" i="10"/>
  <c r="J803" i="10"/>
  <c r="J808" i="10"/>
  <c r="CF77" i="10"/>
  <c r="D368" i="10"/>
  <c r="D373" i="10"/>
  <c r="D391" i="10"/>
  <c r="D393" i="10"/>
  <c r="D396" i="10"/>
  <c r="B465" i="10"/>
  <c r="C815" i="10"/>
  <c r="M815" i="10"/>
  <c r="E802" i="10"/>
  <c r="E776" i="10"/>
  <c r="AS71" i="10"/>
  <c r="E754" i="10"/>
  <c r="E770" i="10"/>
  <c r="R71" i="10"/>
  <c r="E810" i="10"/>
  <c r="E797" i="10"/>
  <c r="E760" i="10"/>
  <c r="E765" i="10"/>
  <c r="E807" i="10"/>
  <c r="E773" i="10"/>
  <c r="E808" i="10"/>
  <c r="E739" i="10"/>
  <c r="H71" i="10"/>
  <c r="E798" i="10"/>
  <c r="CE75" i="10"/>
  <c r="J48" i="10"/>
  <c r="J62" i="10"/>
  <c r="T48" i="10"/>
  <c r="T62" i="10"/>
  <c r="AE48" i="10"/>
  <c r="AE62" i="10"/>
  <c r="BC48" i="10"/>
  <c r="BC62" i="10"/>
  <c r="BP48" i="10"/>
  <c r="BP62" i="10"/>
  <c r="K816" i="10"/>
  <c r="C434" i="10"/>
  <c r="K48" i="10"/>
  <c r="K62" i="10"/>
  <c r="U48" i="10"/>
  <c r="U62" i="10"/>
  <c r="AF48" i="10"/>
  <c r="AF62" i="10"/>
  <c r="AR48" i="10"/>
  <c r="AR62" i="10"/>
  <c r="BF48" i="10"/>
  <c r="BF62" i="10"/>
  <c r="BQ48" i="10"/>
  <c r="BQ62" i="10"/>
  <c r="L816" i="10"/>
  <c r="C440" i="10"/>
  <c r="N815" i="10"/>
  <c r="CA52" i="10"/>
  <c r="CA67" i="10"/>
  <c r="J810" i="10"/>
  <c r="BS52" i="10"/>
  <c r="BS67" i="10"/>
  <c r="J802" i="10"/>
  <c r="BK52" i="10"/>
  <c r="BK67" i="10"/>
  <c r="J794" i="10"/>
  <c r="BC52" i="10"/>
  <c r="BC67" i="10"/>
  <c r="J786" i="10"/>
  <c r="AU52" i="10"/>
  <c r="AU67" i="10"/>
  <c r="J778" i="10"/>
  <c r="AM52" i="10"/>
  <c r="AM67" i="10"/>
  <c r="J770" i="10"/>
  <c r="AE52" i="10"/>
  <c r="AE67" i="10"/>
  <c r="J762" i="10"/>
  <c r="W52" i="10"/>
  <c r="W67" i="10"/>
  <c r="J754" i="10"/>
  <c r="O52" i="10"/>
  <c r="O67" i="10"/>
  <c r="J746" i="10"/>
  <c r="G52" i="10"/>
  <c r="G67" i="10"/>
  <c r="J738" i="10"/>
  <c r="BZ52" i="10"/>
  <c r="BZ67" i="10"/>
  <c r="J809" i="10"/>
  <c r="BR52" i="10"/>
  <c r="BR67" i="10"/>
  <c r="J801" i="10"/>
  <c r="BJ52" i="10"/>
  <c r="BJ67" i="10"/>
  <c r="J793" i="10"/>
  <c r="BB52" i="10"/>
  <c r="BB67" i="10"/>
  <c r="J785" i="10"/>
  <c r="AT52" i="10"/>
  <c r="AT67" i="10"/>
  <c r="J777" i="10"/>
  <c r="AL52" i="10"/>
  <c r="AL67" i="10"/>
  <c r="J769" i="10"/>
  <c r="AD52" i="10"/>
  <c r="AD67" i="10"/>
  <c r="J761" i="10"/>
  <c r="V52" i="10"/>
  <c r="V67" i="10"/>
  <c r="J753" i="10"/>
  <c r="N52" i="10"/>
  <c r="N67" i="10"/>
  <c r="J745" i="10"/>
  <c r="F52" i="10"/>
  <c r="F67" i="10"/>
  <c r="J737" i="10"/>
  <c r="BX52" i="10"/>
  <c r="BX67" i="10"/>
  <c r="J807" i="10"/>
  <c r="BP52" i="10"/>
  <c r="BP67" i="10"/>
  <c r="J799" i="10"/>
  <c r="BH52" i="10"/>
  <c r="BH67" i="10"/>
  <c r="J791" i="10"/>
  <c r="AZ52" i="10"/>
  <c r="AZ67" i="10"/>
  <c r="J783" i="10"/>
  <c r="AR52" i="10"/>
  <c r="AR67" i="10"/>
  <c r="J775" i="10"/>
  <c r="AJ52" i="10"/>
  <c r="AJ67" i="10"/>
  <c r="J767" i="10"/>
  <c r="AB52" i="10"/>
  <c r="AB67" i="10"/>
  <c r="J759" i="10"/>
  <c r="T52" i="10"/>
  <c r="T67" i="10"/>
  <c r="J751" i="10"/>
  <c r="L52" i="10"/>
  <c r="L67" i="10"/>
  <c r="J743" i="10"/>
  <c r="D52" i="10"/>
  <c r="E204" i="10"/>
  <c r="C476" i="10"/>
  <c r="F525" i="10"/>
  <c r="L71" i="10"/>
  <c r="C48" i="10"/>
  <c r="M48" i="10"/>
  <c r="M62" i="10"/>
  <c r="X48" i="10"/>
  <c r="X62" i="10"/>
  <c r="AI48" i="10"/>
  <c r="AI62" i="10"/>
  <c r="AU48" i="10"/>
  <c r="AU62" i="10"/>
  <c r="BH48" i="10"/>
  <c r="BH62" i="10"/>
  <c r="BV48" i="10"/>
  <c r="BV62" i="10"/>
  <c r="B476" i="10"/>
  <c r="H504" i="10"/>
  <c r="F504" i="10"/>
  <c r="H519" i="10"/>
  <c r="F519" i="10"/>
  <c r="H538" i="10"/>
  <c r="F538" i="10"/>
  <c r="D48" i="10"/>
  <c r="D62" i="10"/>
  <c r="Z48" i="10"/>
  <c r="Z62" i="10"/>
  <c r="AJ48" i="10"/>
  <c r="AJ62" i="10"/>
  <c r="AX48" i="10"/>
  <c r="AX62" i="10"/>
  <c r="BI48" i="10"/>
  <c r="BI62" i="10"/>
  <c r="BW48" i="10"/>
  <c r="BW62" i="10"/>
  <c r="D463" i="10"/>
  <c r="B441" i="10"/>
  <c r="H501" i="10"/>
  <c r="F501" i="10"/>
  <c r="O48" i="10"/>
  <c r="O62" i="10"/>
  <c r="H816" i="10"/>
  <c r="C431" i="10"/>
  <c r="E48" i="10"/>
  <c r="E62" i="10"/>
  <c r="P48" i="10"/>
  <c r="P62" i="10"/>
  <c r="AA48" i="10"/>
  <c r="AA62" i="10"/>
  <c r="AK48" i="10"/>
  <c r="AK62" i="10"/>
  <c r="AY48" i="10"/>
  <c r="AY62" i="10"/>
  <c r="BK48" i="10"/>
  <c r="BK62" i="10"/>
  <c r="S71" i="10"/>
  <c r="S816" i="10"/>
  <c r="J612" i="10"/>
  <c r="D464" i="10"/>
  <c r="C432" i="10"/>
  <c r="F498" i="10"/>
  <c r="CD722" i="10"/>
  <c r="D242" i="10"/>
  <c r="B448" i="10"/>
  <c r="B444" i="10"/>
  <c r="H517" i="10"/>
  <c r="H522" i="10"/>
  <c r="F522" i="10"/>
  <c r="H533" i="10"/>
  <c r="F533" i="10"/>
  <c r="H539" i="10"/>
  <c r="F539" i="10"/>
  <c r="F516" i="10"/>
  <c r="F545" i="10"/>
  <c r="H545" i="10"/>
  <c r="L612" i="10"/>
  <c r="E759" i="10"/>
  <c r="AB71" i="10"/>
  <c r="E784" i="10"/>
  <c r="D816" i="10"/>
  <c r="CC48" i="10"/>
  <c r="CC62" i="10"/>
  <c r="BU48" i="10"/>
  <c r="BU62" i="10"/>
  <c r="BM48" i="10"/>
  <c r="BM62" i="10"/>
  <c r="BE48" i="10"/>
  <c r="BE62" i="10"/>
  <c r="AW48" i="10"/>
  <c r="AW62" i="10"/>
  <c r="AO48" i="10"/>
  <c r="AO62" i="10"/>
  <c r="AG48" i="10"/>
  <c r="AG62" i="10"/>
  <c r="Y48" i="10"/>
  <c r="Y62" i="10"/>
  <c r="Q48" i="10"/>
  <c r="Q62" i="10"/>
  <c r="I48" i="10"/>
  <c r="I62" i="10"/>
  <c r="BL48" i="10"/>
  <c r="BL62" i="10"/>
  <c r="AN48" i="10"/>
  <c r="AN62" i="10"/>
  <c r="C427" i="10"/>
  <c r="CB48" i="10"/>
  <c r="CB62" i="10"/>
  <c r="BT48" i="10"/>
  <c r="BT62" i="10"/>
  <c r="BD48" i="10"/>
  <c r="BD62" i="10"/>
  <c r="AV48" i="10"/>
  <c r="AV62" i="10"/>
  <c r="BZ48" i="10"/>
  <c r="BZ62" i="10"/>
  <c r="BR48" i="10"/>
  <c r="BR62" i="10"/>
  <c r="BJ48" i="10"/>
  <c r="BJ62" i="10"/>
  <c r="BB48" i="10"/>
  <c r="BB62" i="10"/>
  <c r="AT48" i="10"/>
  <c r="AT62" i="10"/>
  <c r="AL48" i="10"/>
  <c r="AL62" i="10"/>
  <c r="AD48" i="10"/>
  <c r="AD62" i="10"/>
  <c r="V48" i="10"/>
  <c r="V62" i="10"/>
  <c r="N48" i="10"/>
  <c r="N62" i="10"/>
  <c r="F48" i="10"/>
  <c r="F62" i="10"/>
  <c r="O816" i="10"/>
  <c r="C463" i="10"/>
  <c r="AQ48" i="10"/>
  <c r="AQ62" i="10"/>
  <c r="H512" i="10"/>
  <c r="F512" i="10"/>
  <c r="BI730" i="10"/>
  <c r="C816" i="10"/>
  <c r="H612" i="10"/>
  <c r="H815" i="10"/>
  <c r="D438" i="10"/>
  <c r="C473" i="10"/>
  <c r="H496" i="10"/>
  <c r="F496" i="10"/>
  <c r="F518" i="10"/>
  <c r="F535" i="10"/>
  <c r="G816" i="10"/>
  <c r="F612" i="10"/>
  <c r="D435" i="10"/>
  <c r="H530" i="10"/>
  <c r="F530" i="10"/>
  <c r="F536" i="10"/>
  <c r="H536" i="10"/>
  <c r="F544" i="10"/>
  <c r="D612" i="10"/>
  <c r="L815" i="10"/>
  <c r="R815" i="10"/>
  <c r="F815" i="10"/>
  <c r="P815" i="10"/>
  <c r="G815" i="10"/>
  <c r="Q815" i="10"/>
  <c r="I815" i="10"/>
  <c r="S815" i="10"/>
  <c r="K815" i="10"/>
  <c r="T815" i="10"/>
  <c r="BO52" i="10"/>
  <c r="BO67" i="10"/>
  <c r="BO71" i="10"/>
  <c r="C627" i="10"/>
  <c r="J798" i="10"/>
  <c r="AP52" i="10"/>
  <c r="AP67" i="10"/>
  <c r="CB52" i="10"/>
  <c r="CB67" i="10"/>
  <c r="J811" i="10"/>
  <c r="BU52" i="10"/>
  <c r="BU67" i="10"/>
  <c r="J804" i="10"/>
  <c r="BN52" i="10"/>
  <c r="BN67" i="10"/>
  <c r="BG52" i="10"/>
  <c r="BG67" i="10"/>
  <c r="BA52" i="10"/>
  <c r="BA67" i="10"/>
  <c r="AV52" i="10"/>
  <c r="AV67" i="10"/>
  <c r="J779" i="10"/>
  <c r="AO52" i="10"/>
  <c r="AO67" i="10"/>
  <c r="J772" i="10"/>
  <c r="AA52" i="10"/>
  <c r="AA67" i="10"/>
  <c r="J758" i="10"/>
  <c r="U52" i="10"/>
  <c r="U67" i="10"/>
  <c r="J752" i="10"/>
  <c r="P52" i="10"/>
  <c r="P67" i="10"/>
  <c r="J747" i="10"/>
  <c r="AH52" i="10"/>
  <c r="AH67" i="10"/>
  <c r="I52" i="10"/>
  <c r="I67" i="10"/>
  <c r="J740" i="10"/>
  <c r="BI52" i="10"/>
  <c r="BI67" i="10"/>
  <c r="J792" i="10"/>
  <c r="AI52" i="10"/>
  <c r="AI67" i="10"/>
  <c r="J766" i="10"/>
  <c r="J52" i="10"/>
  <c r="J67" i="10"/>
  <c r="J741" i="10"/>
  <c r="AZ71" i="10"/>
  <c r="E761" i="10"/>
  <c r="AD71" i="10"/>
  <c r="E787" i="10"/>
  <c r="BD71" i="10"/>
  <c r="E756" i="10"/>
  <c r="Y71" i="10"/>
  <c r="E736" i="10"/>
  <c r="E71" i="10"/>
  <c r="D465" i="10"/>
  <c r="E805" i="10"/>
  <c r="BV71" i="10"/>
  <c r="E752" i="10"/>
  <c r="U71" i="10"/>
  <c r="E741" i="10"/>
  <c r="J71" i="10"/>
  <c r="C694" i="10"/>
  <c r="C522" i="10"/>
  <c r="G522" i="10"/>
  <c r="AM71" i="10"/>
  <c r="E803" i="10"/>
  <c r="BT71" i="10"/>
  <c r="E806" i="10"/>
  <c r="BW71" i="10"/>
  <c r="E791" i="10"/>
  <c r="BH71" i="10"/>
  <c r="E742" i="10"/>
  <c r="K71" i="10"/>
  <c r="N816" i="10"/>
  <c r="K612" i="10"/>
  <c r="C465" i="10"/>
  <c r="E777" i="10"/>
  <c r="AT71" i="10"/>
  <c r="E811" i="10"/>
  <c r="CB71" i="10"/>
  <c r="E772" i="10"/>
  <c r="AO71" i="10"/>
  <c r="C684" i="10"/>
  <c r="C512" i="10"/>
  <c r="G512" i="10"/>
  <c r="E792" i="10"/>
  <c r="BI71" i="10"/>
  <c r="E778" i="10"/>
  <c r="AU71" i="10"/>
  <c r="C560" i="10"/>
  <c r="BX71" i="10"/>
  <c r="W71" i="10"/>
  <c r="E774" i="10"/>
  <c r="AQ71" i="10"/>
  <c r="E769" i="10"/>
  <c r="AL71" i="10"/>
  <c r="E785" i="10"/>
  <c r="BB71" i="10"/>
  <c r="E780" i="10"/>
  <c r="AW71" i="10"/>
  <c r="C521" i="10"/>
  <c r="C693" i="10"/>
  <c r="E794" i="10"/>
  <c r="BK71" i="10"/>
  <c r="E746" i="10"/>
  <c r="O71" i="10"/>
  <c r="E781" i="10"/>
  <c r="AX71" i="10"/>
  <c r="E766" i="10"/>
  <c r="CE52" i="10"/>
  <c r="D67" i="10"/>
  <c r="E764" i="10"/>
  <c r="AG71" i="10"/>
  <c r="E793" i="10"/>
  <c r="BJ71" i="10"/>
  <c r="E771" i="10"/>
  <c r="AN71" i="10"/>
  <c r="E788" i="10"/>
  <c r="BE71" i="10"/>
  <c r="E782" i="10"/>
  <c r="AY71" i="10"/>
  <c r="E767" i="10"/>
  <c r="AJ71" i="10"/>
  <c r="E755" i="10"/>
  <c r="X71" i="10"/>
  <c r="E800" i="10"/>
  <c r="BQ71" i="10"/>
  <c r="E799" i="10"/>
  <c r="BP71" i="10"/>
  <c r="C673" i="10"/>
  <c r="C501" i="10"/>
  <c r="G501" i="10"/>
  <c r="CA71" i="10"/>
  <c r="C710" i="10"/>
  <c r="C538" i="10"/>
  <c r="G538" i="10"/>
  <c r="E737" i="10"/>
  <c r="F71" i="10"/>
  <c r="E801" i="10"/>
  <c r="BR71" i="10"/>
  <c r="E795" i="10"/>
  <c r="BL71" i="10"/>
  <c r="E796" i="10"/>
  <c r="BM71" i="10"/>
  <c r="E768" i="10"/>
  <c r="AK71" i="10"/>
  <c r="E757" i="10"/>
  <c r="Z71" i="10"/>
  <c r="E744" i="10"/>
  <c r="M71" i="10"/>
  <c r="E789" i="10"/>
  <c r="BF71" i="10"/>
  <c r="E786" i="10"/>
  <c r="BC71" i="10"/>
  <c r="E745" i="10"/>
  <c r="N71" i="10"/>
  <c r="E809" i="10"/>
  <c r="BZ71" i="10"/>
  <c r="E740" i="10"/>
  <c r="I71" i="10"/>
  <c r="E804" i="10"/>
  <c r="E758" i="10"/>
  <c r="AA71" i="10"/>
  <c r="E735" i="10"/>
  <c r="D71" i="10"/>
  <c r="C62" i="10"/>
  <c r="CE48" i="10"/>
  <c r="E775" i="10"/>
  <c r="AR71" i="10"/>
  <c r="E762" i="10"/>
  <c r="AE71" i="10"/>
  <c r="C570" i="10"/>
  <c r="C645" i="10"/>
  <c r="G71" i="10"/>
  <c r="C683" i="10"/>
  <c r="C511" i="10"/>
  <c r="G511" i="10"/>
  <c r="BS71" i="10"/>
  <c r="E753" i="10"/>
  <c r="V71" i="10"/>
  <c r="E779" i="10"/>
  <c r="E748" i="10"/>
  <c r="Q71" i="10"/>
  <c r="E812" i="10"/>
  <c r="CC71" i="10"/>
  <c r="E747" i="10"/>
  <c r="P71" i="10"/>
  <c r="C677" i="10"/>
  <c r="C505" i="10"/>
  <c r="G505" i="10"/>
  <c r="E763" i="10"/>
  <c r="AF71" i="10"/>
  <c r="E751" i="10"/>
  <c r="T71" i="10"/>
  <c r="AI71" i="10"/>
  <c r="C528" i="10"/>
  <c r="G528" i="10"/>
  <c r="J784" i="10"/>
  <c r="BA71" i="10"/>
  <c r="AV71" i="10"/>
  <c r="BU71" i="10"/>
  <c r="C566" i="10"/>
  <c r="J790" i="10"/>
  <c r="BG71" i="10"/>
  <c r="J773" i="10"/>
  <c r="AP71" i="10"/>
  <c r="J765" i="10"/>
  <c r="AH71" i="10"/>
  <c r="J797" i="10"/>
  <c r="BN71" i="10"/>
  <c r="C513" i="10"/>
  <c r="C685" i="10"/>
  <c r="C702" i="10"/>
  <c r="C530" i="10"/>
  <c r="G530" i="10"/>
  <c r="C681" i="10"/>
  <c r="C509" i="10"/>
  <c r="C687" i="10"/>
  <c r="C515" i="10"/>
  <c r="G515" i="10"/>
  <c r="C696" i="10"/>
  <c r="C524" i="10"/>
  <c r="G524" i="10"/>
  <c r="C692" i="10"/>
  <c r="C520" i="10"/>
  <c r="G520" i="10"/>
  <c r="C679" i="10"/>
  <c r="C507" i="10"/>
  <c r="G507" i="10"/>
  <c r="C691" i="10"/>
  <c r="C519" i="10"/>
  <c r="G519" i="10"/>
  <c r="C563" i="10"/>
  <c r="C626" i="10"/>
  <c r="C706" i="10"/>
  <c r="C534" i="10"/>
  <c r="G534" i="10"/>
  <c r="C503" i="10"/>
  <c r="G503" i="10"/>
  <c r="C675" i="10"/>
  <c r="C533" i="10"/>
  <c r="G533" i="10"/>
  <c r="C705" i="10"/>
  <c r="C676" i="10"/>
  <c r="C504" i="10"/>
  <c r="G504" i="10"/>
  <c r="C641" i="10"/>
  <c r="G521" i="10"/>
  <c r="H521" i="10"/>
  <c r="C712" i="10"/>
  <c r="C540" i="10"/>
  <c r="G540" i="10"/>
  <c r="C622" i="10"/>
  <c r="C573" i="10"/>
  <c r="C686" i="10"/>
  <c r="C514" i="10"/>
  <c r="C633" i="10"/>
  <c r="C548" i="10"/>
  <c r="C621" i="10"/>
  <c r="C561" i="10"/>
  <c r="C555" i="10"/>
  <c r="C617" i="10"/>
  <c r="C616" i="10"/>
  <c r="C543" i="10"/>
  <c r="C631" i="10"/>
  <c r="C542" i="10"/>
  <c r="C688" i="10"/>
  <c r="C516" i="10"/>
  <c r="C636" i="10"/>
  <c r="C553" i="10"/>
  <c r="C704" i="10"/>
  <c r="C532" i="10"/>
  <c r="G532" i="10"/>
  <c r="C624" i="10"/>
  <c r="C549" i="10"/>
  <c r="C574" i="10"/>
  <c r="C620" i="10"/>
  <c r="C525" i="10"/>
  <c r="G525" i="10"/>
  <c r="C697" i="10"/>
  <c r="C682" i="10"/>
  <c r="C510" i="10"/>
  <c r="G510" i="10"/>
  <c r="C674" i="10"/>
  <c r="C502" i="10"/>
  <c r="G502" i="10"/>
  <c r="C551" i="10"/>
  <c r="C629" i="10"/>
  <c r="C558" i="10"/>
  <c r="C638" i="10"/>
  <c r="C634" i="10"/>
  <c r="C554" i="10"/>
  <c r="C711" i="10"/>
  <c r="C539" i="10"/>
  <c r="G539" i="10"/>
  <c r="C567" i="10"/>
  <c r="C642" i="10"/>
  <c r="C701" i="10"/>
  <c r="C529" i="10"/>
  <c r="C565" i="10"/>
  <c r="C640" i="10"/>
  <c r="C709" i="10"/>
  <c r="C537" i="10"/>
  <c r="G537" i="10"/>
  <c r="C672" i="10"/>
  <c r="C500" i="10"/>
  <c r="G500" i="10"/>
  <c r="E734" i="10"/>
  <c r="E815" i="10"/>
  <c r="C71" i="10"/>
  <c r="CE62" i="10"/>
  <c r="C623" i="10"/>
  <c r="C562" i="10"/>
  <c r="C625" i="10"/>
  <c r="C544" i="10"/>
  <c r="G544" i="10"/>
  <c r="C698" i="10"/>
  <c r="C526" i="10"/>
  <c r="C680" i="10"/>
  <c r="C508" i="10"/>
  <c r="G508" i="10"/>
  <c r="C547" i="10"/>
  <c r="C632" i="10"/>
  <c r="C643" i="10"/>
  <c r="C568" i="10"/>
  <c r="C695" i="10"/>
  <c r="C523" i="10"/>
  <c r="G523" i="10"/>
  <c r="C690" i="10"/>
  <c r="C518" i="10"/>
  <c r="C671" i="10"/>
  <c r="C499" i="10"/>
  <c r="G499" i="10"/>
  <c r="C541" i="10"/>
  <c r="C713" i="10"/>
  <c r="C497" i="10"/>
  <c r="G497" i="10"/>
  <c r="C669" i="10"/>
  <c r="C571" i="10"/>
  <c r="C646" i="10"/>
  <c r="C678" i="10"/>
  <c r="C506" i="10"/>
  <c r="G506" i="10"/>
  <c r="C637" i="10"/>
  <c r="C557" i="10"/>
  <c r="C572" i="10"/>
  <c r="C647" i="10"/>
  <c r="C644" i="10"/>
  <c r="C569" i="10"/>
  <c r="C700" i="10"/>
  <c r="C708" i="10"/>
  <c r="C536" i="10"/>
  <c r="G536" i="10"/>
  <c r="C639" i="10"/>
  <c r="C564" i="10"/>
  <c r="C689" i="10"/>
  <c r="C517" i="10"/>
  <c r="G517" i="10"/>
  <c r="C614" i="10"/>
  <c r="C550" i="10"/>
  <c r="J735" i="10"/>
  <c r="J815" i="10"/>
  <c r="CE67" i="10"/>
  <c r="C635" i="10"/>
  <c r="C556" i="10"/>
  <c r="C703" i="10"/>
  <c r="C531" i="10"/>
  <c r="G531" i="10"/>
  <c r="C670" i="10"/>
  <c r="C498" i="10"/>
  <c r="C545" i="10"/>
  <c r="G545" i="10"/>
  <c r="C628" i="10"/>
  <c r="C559" i="10"/>
  <c r="C619" i="10"/>
  <c r="C707" i="10"/>
  <c r="C535" i="10"/>
  <c r="G535" i="10"/>
  <c r="C527" i="10"/>
  <c r="G527" i="10"/>
  <c r="C699" i="10"/>
  <c r="C552" i="10"/>
  <c r="C618" i="10"/>
  <c r="C630" i="10"/>
  <c r="C668" i="10"/>
  <c r="C715" i="10"/>
  <c r="C546" i="10"/>
  <c r="J816" i="10"/>
  <c r="C433" i="10"/>
  <c r="G516" i="10"/>
  <c r="H516" i="10"/>
  <c r="G513" i="10"/>
  <c r="H513" i="10"/>
  <c r="G550" i="10"/>
  <c r="H550" i="10"/>
  <c r="D615" i="10"/>
  <c r="G509" i="10"/>
  <c r="H509" i="10"/>
  <c r="G514" i="10"/>
  <c r="H514" i="10"/>
  <c r="G518" i="10"/>
  <c r="H518" i="10"/>
  <c r="E816" i="10"/>
  <c r="C428" i="10"/>
  <c r="C441" i="10"/>
  <c r="CE71" i="10"/>
  <c r="C716" i="10"/>
  <c r="C496" i="10"/>
  <c r="G496" i="10"/>
  <c r="G529" i="10"/>
  <c r="H529" i="10"/>
  <c r="G526" i="10"/>
  <c r="H526" i="10"/>
  <c r="G498" i="10"/>
  <c r="H498" i="10"/>
  <c r="C648" i="10"/>
  <c r="M716" i="10"/>
  <c r="Y816" i="10"/>
  <c r="H546" i="10"/>
  <c r="G546" i="10"/>
  <c r="D712" i="10"/>
  <c r="D704" i="10"/>
  <c r="D696" i="10"/>
  <c r="D709" i="10"/>
  <c r="D706" i="10"/>
  <c r="D711" i="10"/>
  <c r="D703" i="10"/>
  <c r="D695" i="10"/>
  <c r="D708" i="10"/>
  <c r="D713" i="10"/>
  <c r="D705" i="10"/>
  <c r="D716" i="10"/>
  <c r="D707" i="10"/>
  <c r="D699" i="10"/>
  <c r="D691" i="10"/>
  <c r="D683" i="10"/>
  <c r="D694" i="10"/>
  <c r="D687" i="10"/>
  <c r="D682" i="10"/>
  <c r="D679" i="10"/>
  <c r="D671" i="10"/>
  <c r="D625" i="10"/>
  <c r="D702" i="10"/>
  <c r="D676" i="10"/>
  <c r="D668" i="10"/>
  <c r="D628" i="10"/>
  <c r="D622" i="10"/>
  <c r="D618" i="10"/>
  <c r="D710" i="10"/>
  <c r="D697" i="10"/>
  <c r="D685" i="10"/>
  <c r="D678" i="10"/>
  <c r="D670" i="10"/>
  <c r="D647" i="10"/>
  <c r="D646" i="10"/>
  <c r="D645" i="10"/>
  <c r="D629" i="10"/>
  <c r="D626" i="10"/>
  <c r="D621" i="10"/>
  <c r="D617" i="10"/>
  <c r="D701" i="10"/>
  <c r="D690" i="10"/>
  <c r="D669" i="10"/>
  <c r="D640" i="10"/>
  <c r="D632" i="10"/>
  <c r="D677" i="10"/>
  <c r="D693" i="10"/>
  <c r="D638" i="10"/>
  <c r="D630" i="10"/>
  <c r="D700" i="10"/>
  <c r="D698" i="10"/>
  <c r="D680" i="10"/>
  <c r="D673" i="10"/>
  <c r="D644" i="10"/>
  <c r="D636" i="10"/>
  <c r="D620" i="10"/>
  <c r="D681" i="10"/>
  <c r="D635" i="10"/>
  <c r="D686" i="10"/>
  <c r="D642" i="10"/>
  <c r="D631" i="10"/>
  <c r="D624" i="10"/>
  <c r="D675" i="10"/>
  <c r="D641" i="10"/>
  <c r="D684" i="10"/>
  <c r="D672" i="10"/>
  <c r="D643" i="10"/>
  <c r="D627" i="10"/>
  <c r="D633" i="10"/>
  <c r="D689" i="10"/>
  <c r="D688" i="10"/>
  <c r="D637" i="10"/>
  <c r="D674" i="10"/>
  <c r="D623" i="10"/>
  <c r="D619" i="10"/>
  <c r="D692" i="10"/>
  <c r="D639" i="10"/>
  <c r="D634" i="10"/>
  <c r="D616" i="10"/>
  <c r="D715" i="10"/>
  <c r="E623" i="10"/>
  <c r="E612" i="10"/>
  <c r="E709" i="10"/>
  <c r="E701" i="10"/>
  <c r="E693" i="10"/>
  <c r="E711" i="10"/>
  <c r="E708" i="10"/>
  <c r="E700" i="10"/>
  <c r="E692" i="10"/>
  <c r="E713" i="10"/>
  <c r="E705" i="10"/>
  <c r="E710" i="10"/>
  <c r="E712" i="10"/>
  <c r="E704" i="10"/>
  <c r="E696" i="10"/>
  <c r="E688" i="10"/>
  <c r="E702" i="10"/>
  <c r="E695" i="10"/>
  <c r="E676" i="10"/>
  <c r="E668" i="10"/>
  <c r="E628" i="10"/>
  <c r="E703" i="10"/>
  <c r="E686" i="10"/>
  <c r="E681" i="10"/>
  <c r="E673" i="10"/>
  <c r="E698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9" i="10"/>
  <c r="E697" i="10"/>
  <c r="E677" i="10"/>
  <c r="E670" i="10"/>
  <c r="E626" i="10"/>
  <c r="E687" i="10"/>
  <c r="E683" i="10"/>
  <c r="E678" i="10"/>
  <c r="E684" i="10"/>
  <c r="E672" i="10"/>
  <c r="E671" i="10"/>
  <c r="E716" i="10"/>
  <c r="E707" i="10"/>
  <c r="E685" i="10"/>
  <c r="E647" i="10"/>
  <c r="E625" i="10"/>
  <c r="E689" i="10"/>
  <c r="E674" i="10"/>
  <c r="E645" i="10"/>
  <c r="E669" i="10"/>
  <c r="E706" i="10"/>
  <c r="E694" i="10"/>
  <c r="E646" i="10"/>
  <c r="E679" i="10"/>
  <c r="E690" i="10"/>
  <c r="E627" i="10"/>
  <c r="E682" i="10"/>
  <c r="E680" i="10"/>
  <c r="E629" i="10"/>
  <c r="E691" i="10"/>
  <c r="E715" i="10"/>
  <c r="F624" i="10"/>
  <c r="F706" i="10"/>
  <c r="F698" i="10"/>
  <c r="F690" i="10"/>
  <c r="F711" i="10"/>
  <c r="F708" i="10"/>
  <c r="F713" i="10"/>
  <c r="F705" i="10"/>
  <c r="F697" i="10"/>
  <c r="F710" i="10"/>
  <c r="F716" i="10"/>
  <c r="F707" i="10"/>
  <c r="F709" i="10"/>
  <c r="F701" i="10"/>
  <c r="F693" i="10"/>
  <c r="F685" i="10"/>
  <c r="F712" i="10"/>
  <c r="F703" i="10"/>
  <c r="F686" i="10"/>
  <c r="F681" i="10"/>
  <c r="F673" i="10"/>
  <c r="F696" i="10"/>
  <c r="F678" i="10"/>
  <c r="F670" i="10"/>
  <c r="F647" i="10"/>
  <c r="F646" i="10"/>
  <c r="F645" i="10"/>
  <c r="F629" i="10"/>
  <c r="F626" i="10"/>
  <c r="F684" i="10"/>
  <c r="F680" i="10"/>
  <c r="F672" i="10"/>
  <c r="F687" i="10"/>
  <c r="F683" i="10"/>
  <c r="F643" i="10"/>
  <c r="F635" i="10"/>
  <c r="F695" i="10"/>
  <c r="F671" i="10"/>
  <c r="F704" i="10"/>
  <c r="F691" i="10"/>
  <c r="F688" i="10"/>
  <c r="F679" i="10"/>
  <c r="F641" i="10"/>
  <c r="F633" i="10"/>
  <c r="F628" i="10"/>
  <c r="F689" i="10"/>
  <c r="F674" i="10"/>
  <c r="F639" i="10"/>
  <c r="F631" i="10"/>
  <c r="F627" i="10"/>
  <c r="F692" i="10"/>
  <c r="F640" i="10"/>
  <c r="F699" i="10"/>
  <c r="F676" i="10"/>
  <c r="F694" i="10"/>
  <c r="F675" i="10"/>
  <c r="F636" i="10"/>
  <c r="F682" i="10"/>
  <c r="F700" i="10"/>
  <c r="F630" i="10"/>
  <c r="F644" i="10"/>
  <c r="F638" i="10"/>
  <c r="F669" i="10"/>
  <c r="F637" i="10"/>
  <c r="F632" i="10"/>
  <c r="F642" i="10"/>
  <c r="F625" i="10"/>
  <c r="F668" i="10"/>
  <c r="F702" i="10"/>
  <c r="F634" i="10"/>
  <c r="F677" i="10"/>
  <c r="F715" i="10"/>
  <c r="G625" i="10"/>
  <c r="G711" i="10"/>
  <c r="G703" i="10"/>
  <c r="G695" i="10"/>
  <c r="G708" i="10"/>
  <c r="G713" i="10"/>
  <c r="G705" i="10"/>
  <c r="G710" i="10"/>
  <c r="G702" i="10"/>
  <c r="G694" i="10"/>
  <c r="G716" i="10"/>
  <c r="G707" i="10"/>
  <c r="G712" i="10"/>
  <c r="G706" i="10"/>
  <c r="G698" i="10"/>
  <c r="G690" i="10"/>
  <c r="G682" i="10"/>
  <c r="G696" i="10"/>
  <c r="G678" i="10"/>
  <c r="G670" i="10"/>
  <c r="G647" i="10"/>
  <c r="G646" i="10"/>
  <c r="G645" i="10"/>
  <c r="G629" i="10"/>
  <c r="G626" i="10"/>
  <c r="G704" i="10"/>
  <c r="G697" i="10"/>
  <c r="G685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9" i="10"/>
  <c r="G692" i="10"/>
  <c r="G691" i="10"/>
  <c r="G689" i="10"/>
  <c r="G677" i="10"/>
  <c r="G669" i="10"/>
  <c r="G627" i="10"/>
  <c r="G671" i="10"/>
  <c r="G709" i="10"/>
  <c r="G693" i="10"/>
  <c r="G688" i="10"/>
  <c r="G684" i="10"/>
  <c r="G679" i="10"/>
  <c r="G672" i="10"/>
  <c r="G700" i="10"/>
  <c r="G680" i="10"/>
  <c r="G681" i="10"/>
  <c r="G683" i="10"/>
  <c r="G628" i="10"/>
  <c r="G668" i="10"/>
  <c r="G674" i="10"/>
  <c r="G676" i="10"/>
  <c r="G687" i="10"/>
  <c r="G686" i="10"/>
  <c r="G673" i="10"/>
  <c r="G701" i="10"/>
  <c r="H628" i="10"/>
  <c r="H713" i="10"/>
  <c r="G715" i="10"/>
  <c r="H632" i="10"/>
  <c r="H684" i="10"/>
  <c r="H688" i="10"/>
  <c r="H679" i="10"/>
  <c r="H702" i="10"/>
  <c r="H668" i="10"/>
  <c r="H686" i="10"/>
  <c r="H671" i="10"/>
  <c r="H682" i="10"/>
  <c r="H677" i="10"/>
  <c r="H689" i="10"/>
  <c r="H670" i="10"/>
  <c r="H698" i="10"/>
  <c r="H636" i="10"/>
  <c r="H640" i="10"/>
  <c r="H644" i="10"/>
  <c r="H704" i="10"/>
  <c r="H711" i="10"/>
  <c r="H707" i="10"/>
  <c r="H692" i="10"/>
  <c r="H629" i="10"/>
  <c r="H701" i="10"/>
  <c r="H669" i="10"/>
  <c r="H694" i="10"/>
  <c r="H691" i="10"/>
  <c r="H693" i="10"/>
  <c r="H690" i="10"/>
  <c r="H706" i="10"/>
  <c r="H633" i="10"/>
  <c r="H637" i="10"/>
  <c r="H641" i="10"/>
  <c r="H675" i="10"/>
  <c r="H687" i="10"/>
  <c r="H709" i="10"/>
  <c r="H716" i="10"/>
  <c r="H700" i="10"/>
  <c r="H645" i="10"/>
  <c r="H647" i="10"/>
  <c r="H681" i="10"/>
  <c r="H705" i="10"/>
  <c r="H676" i="10"/>
  <c r="H696" i="10"/>
  <c r="H646" i="10"/>
  <c r="H674" i="10"/>
  <c r="H672" i="10"/>
  <c r="H630" i="10"/>
  <c r="H634" i="10"/>
  <c r="H638" i="10"/>
  <c r="H642" i="10"/>
  <c r="H685" i="10"/>
  <c r="H695" i="10"/>
  <c r="H712" i="10"/>
  <c r="H710" i="10"/>
  <c r="H708" i="10"/>
  <c r="H673" i="10"/>
  <c r="H678" i="10"/>
  <c r="H683" i="10"/>
  <c r="H680" i="10"/>
  <c r="H631" i="10"/>
  <c r="H635" i="10"/>
  <c r="H639" i="10"/>
  <c r="H643" i="10"/>
  <c r="H697" i="10"/>
  <c r="H703" i="10"/>
  <c r="H699" i="10"/>
  <c r="H715" i="10"/>
  <c r="I629" i="10"/>
  <c r="I713" i="10"/>
  <c r="I705" i="10"/>
  <c r="I697" i="10"/>
  <c r="I689" i="10"/>
  <c r="I710" i="10"/>
  <c r="I716" i="10"/>
  <c r="I707" i="10"/>
  <c r="I712" i="10"/>
  <c r="I704" i="10"/>
  <c r="I696" i="10"/>
  <c r="I709" i="10"/>
  <c r="I706" i="10"/>
  <c r="I708" i="10"/>
  <c r="I700" i="10"/>
  <c r="I692" i="10"/>
  <c r="I684" i="10"/>
  <c r="I680" i="10"/>
  <c r="I672" i="10"/>
  <c r="I711" i="10"/>
  <c r="I698" i="10"/>
  <c r="I691" i="10"/>
  <c r="I677" i="10"/>
  <c r="I669" i="10"/>
  <c r="I693" i="10"/>
  <c r="I679" i="10"/>
  <c r="I671" i="10"/>
  <c r="I695" i="10"/>
  <c r="I688" i="10"/>
  <c r="I638" i="10"/>
  <c r="I630" i="10"/>
  <c r="I702" i="10"/>
  <c r="I673" i="10"/>
  <c r="I681" i="10"/>
  <c r="I674" i="10"/>
  <c r="I647" i="10"/>
  <c r="I644" i="10"/>
  <c r="I636" i="10"/>
  <c r="I686" i="10"/>
  <c r="I682" i="10"/>
  <c r="I676" i="10"/>
  <c r="I675" i="10"/>
  <c r="I645" i="10"/>
  <c r="I642" i="10"/>
  <c r="I634" i="10"/>
  <c r="I637" i="10"/>
  <c r="I632" i="10"/>
  <c r="I678" i="10"/>
  <c r="I701" i="10"/>
  <c r="I668" i="10"/>
  <c r="I646" i="10"/>
  <c r="I641" i="10"/>
  <c r="I690" i="10"/>
  <c r="I687" i="10"/>
  <c r="I670" i="10"/>
  <c r="I633" i="10"/>
  <c r="I640" i="10"/>
  <c r="I635" i="10"/>
  <c r="I699" i="10"/>
  <c r="I643" i="10"/>
  <c r="I631" i="10"/>
  <c r="I694" i="10"/>
  <c r="I703" i="10"/>
  <c r="I685" i="10"/>
  <c r="I639" i="10"/>
  <c r="I683" i="10"/>
  <c r="I715" i="10"/>
  <c r="J630" i="10"/>
  <c r="J710" i="10"/>
  <c r="J702" i="10"/>
  <c r="J694" i="10"/>
  <c r="J716" i="10"/>
  <c r="J707" i="10"/>
  <c r="J712" i="10"/>
  <c r="J709" i="10"/>
  <c r="J701" i="10"/>
  <c r="J693" i="10"/>
  <c r="J706" i="10"/>
  <c r="J711" i="10"/>
  <c r="J713" i="10"/>
  <c r="J705" i="10"/>
  <c r="J697" i="10"/>
  <c r="J689" i="10"/>
  <c r="J681" i="10"/>
  <c r="J698" i="10"/>
  <c r="J691" i="10"/>
  <c r="J684" i="10"/>
  <c r="J677" i="10"/>
  <c r="J669" i="10"/>
  <c r="J699" i="10"/>
  <c r="J690" i="10"/>
  <c r="J688" i="10"/>
  <c r="J683" i="10"/>
  <c r="J674" i="10"/>
  <c r="J700" i="10"/>
  <c r="J687" i="10"/>
  <c r="J682" i="10"/>
  <c r="J676" i="10"/>
  <c r="J668" i="10"/>
  <c r="J673" i="10"/>
  <c r="J672" i="10"/>
  <c r="J641" i="10"/>
  <c r="J633" i="10"/>
  <c r="J704" i="10"/>
  <c r="J680" i="10"/>
  <c r="J708" i="10"/>
  <c r="J685" i="10"/>
  <c r="J639" i="10"/>
  <c r="J631" i="10"/>
  <c r="J692" i="10"/>
  <c r="J637" i="10"/>
  <c r="J703" i="10"/>
  <c r="J647" i="10"/>
  <c r="L647" i="10"/>
  <c r="J642" i="10"/>
  <c r="J695" i="10"/>
  <c r="J644" i="10"/>
  <c r="K644" i="10"/>
  <c r="J670" i="10"/>
  <c r="J643" i="10"/>
  <c r="J638" i="10"/>
  <c r="J696" i="10"/>
  <c r="J686" i="10"/>
  <c r="J632" i="10"/>
  <c r="J675" i="10"/>
  <c r="J636" i="10"/>
  <c r="J679" i="10"/>
  <c r="J640" i="10"/>
  <c r="J635" i="10"/>
  <c r="J678" i="10"/>
  <c r="J646" i="10"/>
  <c r="J634" i="10"/>
  <c r="J671" i="10"/>
  <c r="J645" i="10"/>
  <c r="K716" i="10"/>
  <c r="K707" i="10"/>
  <c r="K699" i="10"/>
  <c r="K691" i="10"/>
  <c r="K712" i="10"/>
  <c r="K709" i="10"/>
  <c r="K706" i="10"/>
  <c r="K698" i="10"/>
  <c r="K711" i="10"/>
  <c r="K708" i="10"/>
  <c r="K710" i="10"/>
  <c r="K702" i="10"/>
  <c r="K694" i="10"/>
  <c r="K686" i="10"/>
  <c r="K690" i="10"/>
  <c r="K688" i="10"/>
  <c r="K683" i="10"/>
  <c r="K674" i="10"/>
  <c r="K692" i="10"/>
  <c r="K689" i="10"/>
  <c r="K679" i="10"/>
  <c r="K671" i="10"/>
  <c r="K705" i="10"/>
  <c r="K701" i="10"/>
  <c r="K673" i="10"/>
  <c r="K704" i="10"/>
  <c r="K684" i="10"/>
  <c r="K680" i="10"/>
  <c r="K700" i="10"/>
  <c r="K685" i="10"/>
  <c r="K681" i="10"/>
  <c r="K696" i="10"/>
  <c r="K675" i="10"/>
  <c r="K668" i="10"/>
  <c r="K715" i="10"/>
  <c r="K703" i="10"/>
  <c r="K670" i="10"/>
  <c r="K669" i="10"/>
  <c r="K678" i="10"/>
  <c r="K687" i="10"/>
  <c r="K677" i="10"/>
  <c r="K676" i="10"/>
  <c r="K682" i="10"/>
  <c r="K713" i="10"/>
  <c r="K697" i="10"/>
  <c r="K695" i="10"/>
  <c r="K693" i="10"/>
  <c r="K672" i="10"/>
  <c r="L712" i="10"/>
  <c r="M712" i="10"/>
  <c r="Y778" i="10"/>
  <c r="L704" i="10"/>
  <c r="M704" i="10"/>
  <c r="Y770" i="10"/>
  <c r="L696" i="10"/>
  <c r="M696" i="10"/>
  <c r="Y762" i="10"/>
  <c r="L688" i="10"/>
  <c r="M688" i="10"/>
  <c r="Y754" i="10"/>
  <c r="L709" i="10"/>
  <c r="M709" i="10"/>
  <c r="Y775" i="10"/>
  <c r="L706" i="10"/>
  <c r="M706" i="10"/>
  <c r="Y772" i="10"/>
  <c r="L711" i="10"/>
  <c r="M711" i="10"/>
  <c r="Y777" i="10"/>
  <c r="L703" i="10"/>
  <c r="M703" i="10"/>
  <c r="Y769" i="10"/>
  <c r="L695" i="10"/>
  <c r="M695" i="10"/>
  <c r="Y761" i="10"/>
  <c r="L708" i="10"/>
  <c r="M708" i="10"/>
  <c r="Y774" i="10"/>
  <c r="L713" i="10"/>
  <c r="M713" i="10"/>
  <c r="Y779" i="10"/>
  <c r="L705" i="10"/>
  <c r="M705" i="10"/>
  <c r="Y771" i="10"/>
  <c r="L716" i="10"/>
  <c r="L707" i="10"/>
  <c r="M707" i="10"/>
  <c r="Y773" i="10"/>
  <c r="L699" i="10"/>
  <c r="M699" i="10"/>
  <c r="Y765" i="10"/>
  <c r="L691" i="10"/>
  <c r="M691" i="10"/>
  <c r="Y757" i="10"/>
  <c r="L683" i="10"/>
  <c r="M683" i="10"/>
  <c r="Y749" i="10"/>
  <c r="L692" i="10"/>
  <c r="M692" i="10"/>
  <c r="Y758" i="10"/>
  <c r="L689" i="10"/>
  <c r="M689" i="10"/>
  <c r="Y755" i="10"/>
  <c r="L679" i="10"/>
  <c r="M679" i="10"/>
  <c r="Y745" i="10"/>
  <c r="L671" i="10"/>
  <c r="M671" i="10"/>
  <c r="Y737" i="10"/>
  <c r="L700" i="10"/>
  <c r="M700" i="10"/>
  <c r="Y766" i="10"/>
  <c r="L693" i="10"/>
  <c r="M693" i="10"/>
  <c r="Y759" i="10"/>
  <c r="L687" i="10"/>
  <c r="M687" i="10"/>
  <c r="Y753" i="10"/>
  <c r="L682" i="10"/>
  <c r="M682" i="10"/>
  <c r="Y748" i="10"/>
  <c r="L676" i="10"/>
  <c r="M676" i="10"/>
  <c r="Y742" i="10"/>
  <c r="L668" i="10"/>
  <c r="L694" i="10"/>
  <c r="M694" i="10"/>
  <c r="Y760" i="10"/>
  <c r="L686" i="10"/>
  <c r="M686" i="10"/>
  <c r="Y752" i="10"/>
  <c r="L681" i="10"/>
  <c r="M681" i="10"/>
  <c r="Y747" i="10"/>
  <c r="L678" i="10"/>
  <c r="M678" i="10"/>
  <c r="Y744" i="10"/>
  <c r="L670" i="10"/>
  <c r="M670" i="10"/>
  <c r="Y736" i="10"/>
  <c r="L710" i="10"/>
  <c r="M710" i="10"/>
  <c r="Y776" i="10"/>
  <c r="L702" i="10"/>
  <c r="M702" i="10"/>
  <c r="Y768" i="10"/>
  <c r="L685" i="10"/>
  <c r="M685" i="10"/>
  <c r="Y751" i="10"/>
  <c r="L675" i="10"/>
  <c r="M675" i="10"/>
  <c r="Y741" i="10"/>
  <c r="L674" i="10"/>
  <c r="M674" i="10"/>
  <c r="Y740" i="10"/>
  <c r="L698" i="10"/>
  <c r="M698" i="10"/>
  <c r="Y764" i="10"/>
  <c r="L701" i="10"/>
  <c r="M701" i="10"/>
  <c r="Y767" i="10"/>
  <c r="L677" i="10"/>
  <c r="M677" i="10"/>
  <c r="Y743" i="10"/>
  <c r="L680" i="10"/>
  <c r="M680" i="10"/>
  <c r="Y746" i="10"/>
  <c r="L673" i="10"/>
  <c r="M673" i="10"/>
  <c r="Y739" i="10"/>
  <c r="L690" i="10"/>
  <c r="M690" i="10"/>
  <c r="Y756" i="10"/>
  <c r="L697" i="10"/>
  <c r="M697" i="10"/>
  <c r="Y763" i="10"/>
  <c r="L672" i="10"/>
  <c r="M672" i="10"/>
  <c r="Y738" i="10"/>
  <c r="L669" i="10"/>
  <c r="M669" i="10"/>
  <c r="Y735" i="10"/>
  <c r="L684" i="10"/>
  <c r="M684" i="10"/>
  <c r="Y750" i="10"/>
  <c r="J715" i="10"/>
  <c r="L715" i="10"/>
  <c r="M668" i="10"/>
  <c r="M715" i="10"/>
  <c r="Y734" i="10"/>
  <c r="Y815" i="10"/>
  <c r="F493" i="1"/>
  <c r="E493" i="1"/>
  <c r="D493" i="1"/>
  <c r="B493" i="1"/>
  <c r="B575" i="1"/>
  <c r="A493" i="1"/>
  <c r="C115" i="8"/>
  <c r="C444" i="1"/>
  <c r="D367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/>
  <c r="BK62" i="1" s="1"/>
  <c r="CE65" i="1"/>
  <c r="CE63" i="1"/>
  <c r="CE66" i="1"/>
  <c r="I368" i="9"/>
  <c r="CE68" i="1"/>
  <c r="I370" i="9"/>
  <c r="D75" i="1"/>
  <c r="AR75" i="1"/>
  <c r="I186" i="9"/>
  <c r="AS75" i="1"/>
  <c r="AT75" i="1"/>
  <c r="D218" i="9"/>
  <c r="AU75" i="1"/>
  <c r="E218" i="9"/>
  <c r="AQ75" i="1"/>
  <c r="H186" i="9"/>
  <c r="AO75" i="1"/>
  <c r="AN75" i="1"/>
  <c r="E186" i="9" s="1"/>
  <c r="AM75" i="1"/>
  <c r="D186" i="9" s="1"/>
  <c r="AI75" i="1"/>
  <c r="G154" i="9" s="1"/>
  <c r="AH75" i="1"/>
  <c r="F154" i="9"/>
  <c r="AF75" i="1"/>
  <c r="AD75" i="1"/>
  <c r="I122" i="9"/>
  <c r="AA75" i="1"/>
  <c r="F122" i="9"/>
  <c r="Z75" i="1"/>
  <c r="X75" i="1"/>
  <c r="C122" i="9"/>
  <c r="W75" i="1"/>
  <c r="V75" i="1"/>
  <c r="T75" i="1"/>
  <c r="R75" i="1"/>
  <c r="Q75" i="1"/>
  <c r="C90" i="9" s="1"/>
  <c r="P75" i="1"/>
  <c r="I58" i="9"/>
  <c r="O75" i="1"/>
  <c r="N75" i="1"/>
  <c r="G58" i="9"/>
  <c r="M75" i="1"/>
  <c r="F58" i="9"/>
  <c r="L75" i="1"/>
  <c r="E58" i="9"/>
  <c r="I75" i="1"/>
  <c r="H75" i="1"/>
  <c r="H26" i="9" s="1"/>
  <c r="G75" i="1"/>
  <c r="F75" i="1"/>
  <c r="F26" i="9"/>
  <c r="AV75" i="1"/>
  <c r="AP75" i="1"/>
  <c r="G186" i="9"/>
  <c r="AJ75" i="1"/>
  <c r="AL75" i="1"/>
  <c r="C186" i="9"/>
  <c r="AK75" i="1"/>
  <c r="I154" i="9"/>
  <c r="AG75" i="1"/>
  <c r="E154" i="9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CE73" i="1"/>
  <c r="CE74" i="1"/>
  <c r="C75" i="1"/>
  <c r="C26" i="9" s="1"/>
  <c r="CE80" i="1"/>
  <c r="CE78" i="1"/>
  <c r="I382" i="9" s="1"/>
  <c r="CE69" i="1"/>
  <c r="D361" i="1"/>
  <c r="D372" i="1"/>
  <c r="C125" i="8"/>
  <c r="D260" i="1"/>
  <c r="D265" i="1"/>
  <c r="C22" i="8"/>
  <c r="D275" i="1"/>
  <c r="D277" i="1"/>
  <c r="D290" i="1"/>
  <c r="D314" i="1"/>
  <c r="C68" i="8" s="1"/>
  <c r="D319" i="1"/>
  <c r="C74" i="8"/>
  <c r="D328" i="1"/>
  <c r="D329" i="1"/>
  <c r="D229" i="1"/>
  <c r="D236" i="1"/>
  <c r="D240" i="1"/>
  <c r="E209" i="1"/>
  <c r="E210" i="1"/>
  <c r="F25" i="6" s="1"/>
  <c r="E211" i="1"/>
  <c r="E212" i="1"/>
  <c r="E213" i="1"/>
  <c r="F28" i="6" s="1"/>
  <c r="E214" i="1"/>
  <c r="F29" i="6"/>
  <c r="E215" i="1"/>
  <c r="E216" i="1"/>
  <c r="F31" i="6" s="1"/>
  <c r="D217" i="1"/>
  <c r="E32" i="6"/>
  <c r="C217" i="1"/>
  <c r="E196" i="1"/>
  <c r="E197" i="1"/>
  <c r="E198" i="1"/>
  <c r="E199" i="1"/>
  <c r="E200" i="1"/>
  <c r="E201" i="1"/>
  <c r="E202" i="1"/>
  <c r="C474" i="1" s="1"/>
  <c r="E203" i="1"/>
  <c r="D204" i="1"/>
  <c r="B204" i="1"/>
  <c r="C16" i="6" s="1"/>
  <c r="D190" i="1"/>
  <c r="D437" i="1" s="1"/>
  <c r="D186" i="1"/>
  <c r="D181" i="1"/>
  <c r="D177" i="1"/>
  <c r="C20" i="5" s="1"/>
  <c r="E154" i="1"/>
  <c r="E153" i="1"/>
  <c r="G28" i="4"/>
  <c r="E152" i="1"/>
  <c r="E151" i="1"/>
  <c r="C28" i="4"/>
  <c r="E150" i="1"/>
  <c r="E148" i="1"/>
  <c r="E147" i="1"/>
  <c r="E146" i="1"/>
  <c r="D19" i="4"/>
  <c r="E145" i="1"/>
  <c r="C19" i="4"/>
  <c r="E144" i="1"/>
  <c r="E141" i="1"/>
  <c r="E140" i="1"/>
  <c r="D10" i="4"/>
  <c r="E139" i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H48" i="1"/>
  <c r="H62" i="1" s="1"/>
  <c r="D368" i="1"/>
  <c r="C120" i="8" s="1"/>
  <c r="D436" i="1"/>
  <c r="C34" i="5"/>
  <c r="C16" i="8"/>
  <c r="C469" i="1"/>
  <c r="F8" i="6"/>
  <c r="I377" i="9"/>
  <c r="C464" i="1"/>
  <c r="I26" i="9"/>
  <c r="H58" i="9"/>
  <c r="F90" i="9"/>
  <c r="D366" i="9"/>
  <c r="CE64" i="1"/>
  <c r="F612" i="1" s="1"/>
  <c r="D368" i="9"/>
  <c r="C276" i="9"/>
  <c r="CE70" i="1"/>
  <c r="CE76" i="1"/>
  <c r="I380" i="9" s="1"/>
  <c r="CE77" i="1"/>
  <c r="G612" i="1" s="1"/>
  <c r="I29" i="9"/>
  <c r="C95" i="9"/>
  <c r="CE79" i="1"/>
  <c r="J612" i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/>
  <c r="D283" i="1"/>
  <c r="C42" i="8"/>
  <c r="C40" i="8"/>
  <c r="E515" i="1"/>
  <c r="H73" i="9"/>
  <c r="E105" i="9"/>
  <c r="E519" i="1"/>
  <c r="E528" i="1"/>
  <c r="G137" i="9"/>
  <c r="C9" i="5"/>
  <c r="D173" i="1"/>
  <c r="C14" i="5" s="1"/>
  <c r="F28" i="4"/>
  <c r="F24" i="6"/>
  <c r="AU48" i="1"/>
  <c r="AU62" i="1" s="1"/>
  <c r="AE48" i="1"/>
  <c r="AE62" i="1" s="1"/>
  <c r="C140" i="9" s="1"/>
  <c r="AM48" i="1"/>
  <c r="AM62" i="1" s="1"/>
  <c r="CD71" i="1"/>
  <c r="E373" i="9" s="1"/>
  <c r="AK48" i="1"/>
  <c r="AK62" i="1" s="1"/>
  <c r="BM48" i="1"/>
  <c r="BM62" i="1" s="1"/>
  <c r="AG48" i="1"/>
  <c r="AG62" i="1" s="1"/>
  <c r="CC48" i="1"/>
  <c r="CC62" i="1" s="1"/>
  <c r="CC71" i="1" s="1"/>
  <c r="C574" i="1" s="1"/>
  <c r="AY48" i="1"/>
  <c r="AY62" i="1" s="1"/>
  <c r="S48" i="1"/>
  <c r="S62" i="1" s="1"/>
  <c r="E76" i="9" s="1"/>
  <c r="C615" i="1"/>
  <c r="E372" i="9"/>
  <c r="BV48" i="1"/>
  <c r="BV62" i="1"/>
  <c r="BH48" i="1"/>
  <c r="BH62" i="1"/>
  <c r="D268" i="9" s="1"/>
  <c r="AZ48" i="1"/>
  <c r="AZ62" i="1" s="1"/>
  <c r="AR48" i="1"/>
  <c r="AR62" i="1" s="1"/>
  <c r="AL48" i="1"/>
  <c r="AL62" i="1" s="1"/>
  <c r="C172" i="9" s="1"/>
  <c r="AD48" i="1"/>
  <c r="AD62" i="1" s="1"/>
  <c r="R48" i="1"/>
  <c r="R62" i="1" s="1"/>
  <c r="D76" i="9" s="1"/>
  <c r="C575" i="1"/>
  <c r="D428" i="1"/>
  <c r="C141" i="8"/>
  <c r="B10" i="4"/>
  <c r="F10" i="4"/>
  <c r="C430" i="1"/>
  <c r="CF76" i="1"/>
  <c r="BO52" i="1" s="1"/>
  <c r="BO67" i="1" s="1"/>
  <c r="C52" i="1"/>
  <c r="C67" i="1" s="1"/>
  <c r="C17" i="9" s="1"/>
  <c r="I612" i="1"/>
  <c r="D612" i="1"/>
  <c r="G122" i="9"/>
  <c r="C432" i="1"/>
  <c r="F48" i="1"/>
  <c r="F62" i="1"/>
  <c r="V48" i="1"/>
  <c r="V62" i="1"/>
  <c r="AF48" i="1"/>
  <c r="AF62" i="1"/>
  <c r="AN48" i="1"/>
  <c r="AN62" i="1"/>
  <c r="AT48" i="1"/>
  <c r="AT62" i="1"/>
  <c r="BB48" i="1"/>
  <c r="BB62" i="1"/>
  <c r="BJ48" i="1"/>
  <c r="BJ62" i="1"/>
  <c r="BP48" i="1"/>
  <c r="BP62" i="1"/>
  <c r="BX48" i="1"/>
  <c r="BX62" i="1"/>
  <c r="CB48" i="1"/>
  <c r="CB62" i="1"/>
  <c r="C364" i="9" s="1"/>
  <c r="AA48" i="1"/>
  <c r="AA62" i="1" s="1"/>
  <c r="BG48" i="1"/>
  <c r="BG62" i="1"/>
  <c r="C268" i="9" s="1"/>
  <c r="I48" i="1"/>
  <c r="I62" i="1"/>
  <c r="AO48" i="1"/>
  <c r="AO62" i="1"/>
  <c r="BU48" i="1"/>
  <c r="BU62" i="1"/>
  <c r="C332" i="9" s="1"/>
  <c r="BA48" i="1"/>
  <c r="BA62" i="1" s="1"/>
  <c r="O48" i="1"/>
  <c r="O62" i="1" s="1"/>
  <c r="H44" i="9" s="1"/>
  <c r="M48" i="1"/>
  <c r="M62" i="1" s="1"/>
  <c r="AC48" i="1"/>
  <c r="AC62" i="1"/>
  <c r="L48" i="1"/>
  <c r="L62" i="1" s="1"/>
  <c r="AS48" i="1"/>
  <c r="AS62" i="1"/>
  <c r="J48" i="1"/>
  <c r="J62" i="1"/>
  <c r="AH48" i="1"/>
  <c r="AH62" i="1"/>
  <c r="F140" i="9" s="1"/>
  <c r="AP48" i="1"/>
  <c r="AP62" i="1" s="1"/>
  <c r="AV48" i="1"/>
  <c r="AV62" i="1" s="1"/>
  <c r="F204" i="9" s="1"/>
  <c r="BD48" i="1"/>
  <c r="BD62" i="1"/>
  <c r="G236" i="9" s="1"/>
  <c r="BL48" i="1"/>
  <c r="BL62" i="1" s="1"/>
  <c r="H268" i="9" s="1"/>
  <c r="BR48" i="1"/>
  <c r="BR62" i="1"/>
  <c r="BY48" i="1"/>
  <c r="BY62" i="1"/>
  <c r="G332" i="9" s="1"/>
  <c r="C48" i="1"/>
  <c r="AI48" i="1"/>
  <c r="AI62" i="1" s="1"/>
  <c r="BO48" i="1"/>
  <c r="BO62" i="1" s="1"/>
  <c r="BO71" i="1" s="1"/>
  <c r="Q48" i="1"/>
  <c r="Q62" i="1"/>
  <c r="AW48" i="1"/>
  <c r="AW62" i="1"/>
  <c r="E48" i="1"/>
  <c r="E62" i="1"/>
  <c r="BQ48" i="1"/>
  <c r="BQ62" i="1"/>
  <c r="C427" i="1"/>
  <c r="BC48" i="1"/>
  <c r="BC62" i="1"/>
  <c r="F236" i="9" s="1"/>
  <c r="BS48" i="1"/>
  <c r="BS62" i="1" s="1"/>
  <c r="G48" i="1"/>
  <c r="G62" i="1" s="1"/>
  <c r="P48" i="1"/>
  <c r="P62" i="1"/>
  <c r="AB48" i="1"/>
  <c r="AB62" i="1"/>
  <c r="W48" i="1"/>
  <c r="W62" i="1"/>
  <c r="I76" i="9" s="1"/>
  <c r="N48" i="1"/>
  <c r="N62" i="1"/>
  <c r="Z48" i="1"/>
  <c r="Z62" i="1"/>
  <c r="AJ48" i="1"/>
  <c r="AJ62" i="1"/>
  <c r="H140" i="9" s="1"/>
  <c r="AX48" i="1"/>
  <c r="AX62" i="1" s="1"/>
  <c r="BF48" i="1"/>
  <c r="BF62" i="1" s="1"/>
  <c r="BN48" i="1"/>
  <c r="BN62" i="1" s="1"/>
  <c r="BT48" i="1"/>
  <c r="BT62" i="1" s="1"/>
  <c r="CA48" i="1"/>
  <c r="CA62" i="1" s="1"/>
  <c r="K48" i="1"/>
  <c r="K62" i="1" s="1"/>
  <c r="K71" i="1" s="1"/>
  <c r="AQ48" i="1"/>
  <c r="AQ62" i="1" s="1"/>
  <c r="BW48" i="1"/>
  <c r="BW62" i="1" s="1"/>
  <c r="BW71" i="1" s="1"/>
  <c r="E332" i="9"/>
  <c r="Y48" i="1"/>
  <c r="Y62" i="1"/>
  <c r="D108" i="9" s="1"/>
  <c r="BE48" i="1"/>
  <c r="BE62" i="1"/>
  <c r="H236" i="9" s="1"/>
  <c r="U48" i="1"/>
  <c r="U62" i="1"/>
  <c r="G76" i="9" s="1"/>
  <c r="BI48" i="1"/>
  <c r="BI62" i="1" s="1"/>
  <c r="BZ48" i="1"/>
  <c r="BZ62" i="1"/>
  <c r="D48" i="1"/>
  <c r="D62" i="1"/>
  <c r="D71" i="1" s="1"/>
  <c r="T48" i="1"/>
  <c r="T62" i="1"/>
  <c r="I363" i="9"/>
  <c r="I12" i="9"/>
  <c r="E300" i="9"/>
  <c r="F13" i="6"/>
  <c r="C470" i="1"/>
  <c r="F9" i="6"/>
  <c r="H612" i="1"/>
  <c r="I362" i="9"/>
  <c r="E108" i="9"/>
  <c r="E172" i="9"/>
  <c r="H332" i="9"/>
  <c r="D154" i="9"/>
  <c r="I365" i="9"/>
  <c r="C429" i="1"/>
  <c r="E122" i="9"/>
  <c r="I172" i="9"/>
  <c r="C76" i="9"/>
  <c r="I44" i="9"/>
  <c r="B445" i="1"/>
  <c r="D13" i="7"/>
  <c r="H90" i="9"/>
  <c r="C218" i="9"/>
  <c r="B444" i="1"/>
  <c r="D5" i="7"/>
  <c r="I90" i="9"/>
  <c r="B568" i="1"/>
  <c r="H76" i="9"/>
  <c r="D332" i="9"/>
  <c r="G44" i="9"/>
  <c r="E236" i="9"/>
  <c r="B446" i="1"/>
  <c r="D242" i="1"/>
  <c r="E12" i="9"/>
  <c r="C418" i="1"/>
  <c r="D438" i="1"/>
  <c r="F14" i="6"/>
  <c r="C471" i="1"/>
  <c r="F10" i="6"/>
  <c r="D26" i="9"/>
  <c r="G204" i="9"/>
  <c r="I383" i="9"/>
  <c r="D22" i="7"/>
  <c r="C40" i="5"/>
  <c r="C420" i="1"/>
  <c r="B28" i="4"/>
  <c r="F186" i="9"/>
  <c r="BF52" i="1"/>
  <c r="BF67" i="1"/>
  <c r="I241" i="9" s="1"/>
  <c r="BY52" i="1"/>
  <c r="BY67" i="1"/>
  <c r="BY71" i="1" s="1"/>
  <c r="C570" i="1" s="1"/>
  <c r="BM52" i="1"/>
  <c r="BM67" i="1" s="1"/>
  <c r="I273" i="9" s="1"/>
  <c r="BN52" i="1"/>
  <c r="BN67" i="1"/>
  <c r="C305" i="9" s="1"/>
  <c r="D52" i="1"/>
  <c r="D67" i="1"/>
  <c r="BE52" i="1"/>
  <c r="BE67" i="1" s="1"/>
  <c r="I376" i="9"/>
  <c r="C463" i="1"/>
  <c r="D58" i="9"/>
  <c r="G26" i="9"/>
  <c r="I384" i="9"/>
  <c r="L612" i="1"/>
  <c r="F218" i="9"/>
  <c r="D90" i="9"/>
  <c r="D464" i="1"/>
  <c r="D465" i="1"/>
  <c r="H154" i="9"/>
  <c r="I367" i="9"/>
  <c r="D373" i="1"/>
  <c r="D434" i="1"/>
  <c r="C58" i="9"/>
  <c r="AX52" i="1"/>
  <c r="AX67" i="1"/>
  <c r="T52" i="1"/>
  <c r="T67" i="1" s="1"/>
  <c r="F81" i="9" s="1"/>
  <c r="AM52" i="1"/>
  <c r="AM67" i="1"/>
  <c r="K52" i="1"/>
  <c r="K67" i="1" s="1"/>
  <c r="H52" i="1"/>
  <c r="H67" i="1" s="1"/>
  <c r="H17" i="9" s="1"/>
  <c r="AQ52" i="1"/>
  <c r="AQ67" i="1"/>
  <c r="H177" i="9" s="1"/>
  <c r="O52" i="1"/>
  <c r="O67" i="1" s="1"/>
  <c r="BK52" i="1"/>
  <c r="BK67" i="1" s="1"/>
  <c r="G273" i="9" s="1"/>
  <c r="AK52" i="1"/>
  <c r="AK67" i="1"/>
  <c r="AY52" i="1"/>
  <c r="AY67" i="1" s="1"/>
  <c r="I209" i="9" s="1"/>
  <c r="AB52" i="1"/>
  <c r="AB67" i="1" s="1"/>
  <c r="AJ52" i="1"/>
  <c r="AJ67" i="1"/>
  <c r="AD52" i="1"/>
  <c r="AD67" i="1"/>
  <c r="D49" i="9"/>
  <c r="D305" i="9"/>
  <c r="BC52" i="1"/>
  <c r="BC67" i="1"/>
  <c r="P52" i="1"/>
  <c r="P67" i="1"/>
  <c r="BH52" i="1"/>
  <c r="BH67" i="1"/>
  <c r="D273" i="9" s="1"/>
  <c r="AN52" i="1"/>
  <c r="AN67" i="1"/>
  <c r="J52" i="1"/>
  <c r="J67" i="1"/>
  <c r="BB52" i="1"/>
  <c r="BB67" i="1"/>
  <c r="BL52" i="1"/>
  <c r="BL67" i="1"/>
  <c r="H273" i="9" s="1"/>
  <c r="AO52" i="1"/>
  <c r="AO67" i="1"/>
  <c r="BA52" i="1"/>
  <c r="BA67" i="1"/>
  <c r="BP52" i="1"/>
  <c r="BP67" i="1"/>
  <c r="BJ52" i="1"/>
  <c r="BJ67" i="1"/>
  <c r="BJ71" i="1" s="1"/>
  <c r="AV52" i="1"/>
  <c r="AV67" i="1" s="1"/>
  <c r="F209" i="9" s="1"/>
  <c r="AE52" i="1"/>
  <c r="AE67" i="1" s="1"/>
  <c r="C145" i="9" s="1"/>
  <c r="BZ52" i="1"/>
  <c r="BZ67" i="1" s="1"/>
  <c r="BZ71" i="1" s="1"/>
  <c r="E52" i="1"/>
  <c r="E67" i="1" s="1"/>
  <c r="AG52" i="1"/>
  <c r="AG67" i="1" s="1"/>
  <c r="AL52" i="1"/>
  <c r="AL67" i="1" s="1"/>
  <c r="C177" i="9" s="1"/>
  <c r="BS52" i="1"/>
  <c r="BS67" i="1" s="1"/>
  <c r="H305" i="9" s="1"/>
  <c r="BD52" i="1"/>
  <c r="BD67" i="1" s="1"/>
  <c r="F52" i="1"/>
  <c r="F67" i="1" s="1"/>
  <c r="F17" i="9" s="1"/>
  <c r="CB52" i="1"/>
  <c r="CB67" i="1" s="1"/>
  <c r="M52" i="1"/>
  <c r="M67" i="1" s="1"/>
  <c r="F49" i="9" s="1"/>
  <c r="AA52" i="1"/>
  <c r="AA67" i="1" s="1"/>
  <c r="F113" i="9" s="1"/>
  <c r="BR52" i="1"/>
  <c r="BR67" i="1" s="1"/>
  <c r="G305" i="9" s="1"/>
  <c r="AH52" i="1"/>
  <c r="AH67" i="1" s="1"/>
  <c r="F145" i="9" s="1"/>
  <c r="AZ52" i="1"/>
  <c r="AZ67" i="1" s="1"/>
  <c r="R52" i="1"/>
  <c r="R67" i="1" s="1"/>
  <c r="D81" i="9" s="1"/>
  <c r="AP52" i="1"/>
  <c r="AP67" i="1" s="1"/>
  <c r="G177" i="9" s="1"/>
  <c r="W52" i="1"/>
  <c r="W67" i="1" s="1"/>
  <c r="I81" i="9" s="1"/>
  <c r="AR52" i="1"/>
  <c r="AR67" i="1" s="1"/>
  <c r="I177" i="9" s="1"/>
  <c r="AC52" i="1"/>
  <c r="AC67" i="1"/>
  <c r="V52" i="1"/>
  <c r="V67" i="1"/>
  <c r="V71" i="1" s="1"/>
  <c r="C687" i="1" s="1"/>
  <c r="CC52" i="1"/>
  <c r="CC67" i="1"/>
  <c r="BW52" i="1"/>
  <c r="BW67" i="1"/>
  <c r="L52" i="1"/>
  <c r="L67" i="1"/>
  <c r="N52" i="1"/>
  <c r="N67" i="1"/>
  <c r="N71" i="1" s="1"/>
  <c r="G53" i="9" s="1"/>
  <c r="S52" i="1"/>
  <c r="S67" i="1"/>
  <c r="E81" i="9" s="1"/>
  <c r="G52" i="1"/>
  <c r="G67" i="1"/>
  <c r="G17" i="9" s="1"/>
  <c r="BV52" i="1"/>
  <c r="BV67" i="1"/>
  <c r="BV71" i="1" s="1"/>
  <c r="AW52" i="1"/>
  <c r="AW67" i="1"/>
  <c r="AW71" i="1" s="1"/>
  <c r="BQ52" i="1"/>
  <c r="BQ67" i="1"/>
  <c r="AO71" i="1"/>
  <c r="AU52" i="1"/>
  <c r="AU67" i="1"/>
  <c r="BG52" i="1"/>
  <c r="BG67" i="1"/>
  <c r="C273" i="9" s="1"/>
  <c r="BU52" i="1"/>
  <c r="BU67" i="1"/>
  <c r="BT52" i="1"/>
  <c r="BT67" i="1"/>
  <c r="AF52" i="1"/>
  <c r="AF67" i="1"/>
  <c r="D145" i="9" s="1"/>
  <c r="Z52" i="1"/>
  <c r="Z67" i="1"/>
  <c r="Z71" i="1" s="1"/>
  <c r="U52" i="1"/>
  <c r="U67" i="1"/>
  <c r="W71" i="1"/>
  <c r="I85" i="9" s="1"/>
  <c r="D140" i="9"/>
  <c r="C62" i="1"/>
  <c r="CE48" i="1"/>
  <c r="F268" i="9"/>
  <c r="F172" i="9"/>
  <c r="G108" i="9"/>
  <c r="C204" i="9"/>
  <c r="C519" i="1"/>
  <c r="G519" i="1" s="1"/>
  <c r="B569" i="1"/>
  <c r="B519" i="1"/>
  <c r="B531" i="1"/>
  <c r="B552" i="1"/>
  <c r="B507" i="1"/>
  <c r="B503" i="1"/>
  <c r="B543" i="1"/>
  <c r="B509" i="1"/>
  <c r="B571" i="1"/>
  <c r="B499" i="1"/>
  <c r="B522" i="1"/>
  <c r="B562" i="1"/>
  <c r="B564" i="1"/>
  <c r="B539" i="1"/>
  <c r="B512" i="1"/>
  <c r="B566" i="1"/>
  <c r="B506" i="1"/>
  <c r="B550" i="1"/>
  <c r="F550" i="1"/>
  <c r="B567" i="1"/>
  <c r="B517" i="1"/>
  <c r="B541" i="1"/>
  <c r="B523" i="1"/>
  <c r="B530" i="1"/>
  <c r="B500" i="1"/>
  <c r="B518" i="1"/>
  <c r="B537" i="1"/>
  <c r="B513" i="1"/>
  <c r="B574" i="1"/>
  <c r="B514" i="1"/>
  <c r="B547" i="1"/>
  <c r="B502" i="1"/>
  <c r="B521" i="1"/>
  <c r="B525" i="1"/>
  <c r="B546" i="1"/>
  <c r="B505" i="1"/>
  <c r="B555" i="1"/>
  <c r="B497" i="1"/>
  <c r="B498" i="1"/>
  <c r="B558" i="1"/>
  <c r="B516" i="1"/>
  <c r="F516" i="1" s="1"/>
  <c r="B538" i="1"/>
  <c r="B532" i="1"/>
  <c r="F532" i="1"/>
  <c r="B526" i="1"/>
  <c r="B545" i="1"/>
  <c r="B536" i="1"/>
  <c r="F536" i="1"/>
  <c r="B565" i="1"/>
  <c r="B548" i="1"/>
  <c r="B563" i="1"/>
  <c r="B510" i="1"/>
  <c r="F510" i="1" s="1"/>
  <c r="B529" i="1"/>
  <c r="B520" i="1"/>
  <c r="H520" i="1" s="1"/>
  <c r="B549" i="1"/>
  <c r="B524" i="1"/>
  <c r="B511" i="1"/>
  <c r="H511" i="1" s="1"/>
  <c r="B542" i="1"/>
  <c r="B561" i="1"/>
  <c r="B504" i="1"/>
  <c r="B533" i="1"/>
  <c r="B560" i="1"/>
  <c r="B556" i="1"/>
  <c r="B534" i="1"/>
  <c r="B553" i="1"/>
  <c r="B544" i="1"/>
  <c r="F544" i="1"/>
  <c r="B573" i="1"/>
  <c r="B572" i="1"/>
  <c r="B527" i="1"/>
  <c r="B501" i="1"/>
  <c r="B515" i="1"/>
  <c r="B528" i="1"/>
  <c r="H528" i="1" s="1"/>
  <c r="B557" i="1"/>
  <c r="B540" i="1"/>
  <c r="F540" i="1"/>
  <c r="B508" i="1"/>
  <c r="B570" i="1"/>
  <c r="B551" i="1"/>
  <c r="B559" i="1"/>
  <c r="B535" i="1"/>
  <c r="B554" i="1"/>
  <c r="D27" i="7"/>
  <c r="B448" i="1"/>
  <c r="C669" i="1"/>
  <c r="F520" i="1"/>
  <c r="H209" i="9"/>
  <c r="C126" i="8"/>
  <c r="D391" i="1"/>
  <c r="I145" i="9"/>
  <c r="G337" i="9"/>
  <c r="G341" i="9"/>
  <c r="C645" i="1"/>
  <c r="D17" i="9"/>
  <c r="H532" i="1"/>
  <c r="D177" i="9"/>
  <c r="BG71" i="1"/>
  <c r="C552" i="1" s="1"/>
  <c r="H145" i="9"/>
  <c r="H49" i="9"/>
  <c r="E113" i="9"/>
  <c r="I113" i="9"/>
  <c r="H113" i="9"/>
  <c r="G209" i="9"/>
  <c r="D337" i="9"/>
  <c r="AJ71" i="1"/>
  <c r="C701" i="1" s="1"/>
  <c r="F181" i="9"/>
  <c r="AF71" i="1"/>
  <c r="E209" i="9"/>
  <c r="E337" i="9"/>
  <c r="C241" i="9"/>
  <c r="H337" i="9"/>
  <c r="BP71" i="1"/>
  <c r="E305" i="9"/>
  <c r="E241" i="9"/>
  <c r="I49" i="9"/>
  <c r="I305" i="9"/>
  <c r="BB71" i="1"/>
  <c r="S71" i="1"/>
  <c r="E85" i="9" s="1"/>
  <c r="D369" i="9"/>
  <c r="AH71" i="1"/>
  <c r="C527" i="1" s="1"/>
  <c r="G527" i="1" s="1"/>
  <c r="AE71" i="1"/>
  <c r="C524" i="1" s="1"/>
  <c r="D241" i="9"/>
  <c r="C49" i="9"/>
  <c r="BC71" i="1"/>
  <c r="C633" i="1" s="1"/>
  <c r="F241" i="9"/>
  <c r="G81" i="9"/>
  <c r="U71" i="1"/>
  <c r="G49" i="9"/>
  <c r="E145" i="9"/>
  <c r="F177" i="9"/>
  <c r="AN71" i="1"/>
  <c r="E181" i="9" s="1"/>
  <c r="E177" i="9"/>
  <c r="F305" i="9"/>
  <c r="E49" i="9"/>
  <c r="R71" i="1"/>
  <c r="D85" i="9" s="1"/>
  <c r="P71" i="1"/>
  <c r="C507" i="1"/>
  <c r="G507" i="1" s="1"/>
  <c r="C568" i="1"/>
  <c r="C12" i="9"/>
  <c r="C71" i="1"/>
  <c r="F498" i="1"/>
  <c r="H536" i="1"/>
  <c r="F524" i="1"/>
  <c r="F515" i="1"/>
  <c r="H515" i="1"/>
  <c r="F497" i="1"/>
  <c r="H497" i="1"/>
  <c r="H499" i="1"/>
  <c r="F499" i="1"/>
  <c r="H544" i="1"/>
  <c r="H501" i="1"/>
  <c r="F501" i="1"/>
  <c r="H517" i="1"/>
  <c r="F517" i="1"/>
  <c r="H540" i="1"/>
  <c r="B496" i="1"/>
  <c r="F496" i="1" s="1"/>
  <c r="H496" i="1"/>
  <c r="H505" i="1"/>
  <c r="F505" i="1"/>
  <c r="F522" i="1"/>
  <c r="H522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I53" i="9"/>
  <c r="C509" i="1"/>
  <c r="C681" i="1"/>
  <c r="C683" i="1"/>
  <c r="C684" i="1"/>
  <c r="C561" i="1"/>
  <c r="E309" i="9"/>
  <c r="C621" i="1"/>
  <c r="C686" i="1"/>
  <c r="C514" i="1"/>
  <c r="G514" i="1" s="1"/>
  <c r="G85" i="9"/>
  <c r="C646" i="1"/>
  <c r="C571" i="1"/>
  <c r="H341" i="9"/>
  <c r="C525" i="1"/>
  <c r="G525" i="1" s="1"/>
  <c r="C697" i="1"/>
  <c r="D149" i="9"/>
  <c r="C547" i="1"/>
  <c r="E245" i="9"/>
  <c r="C632" i="1"/>
  <c r="C705" i="1"/>
  <c r="F149" i="9"/>
  <c r="C699" i="1"/>
  <c r="C668" i="1"/>
  <c r="C21" i="9"/>
  <c r="C496" i="1"/>
  <c r="G496" i="1"/>
  <c r="H545" i="1"/>
  <c r="F545" i="1"/>
  <c r="H525" i="1"/>
  <c r="F525" i="1"/>
  <c r="F529" i="1"/>
  <c r="C146" i="8"/>
  <c r="D396" i="1"/>
  <c r="C151" i="8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09" i="1"/>
  <c r="H509" i="1" s="1"/>
  <c r="G524" i="1" l="1"/>
  <c r="H524" i="1"/>
  <c r="C620" i="1"/>
  <c r="BU71" i="1"/>
  <c r="C337" i="9"/>
  <c r="G241" i="9"/>
  <c r="BD71" i="1"/>
  <c r="C555" i="1"/>
  <c r="C617" i="1"/>
  <c r="F76" i="9"/>
  <c r="T71" i="1"/>
  <c r="C504" i="1"/>
  <c r="G504" i="1" s="1"/>
  <c r="D53" i="9"/>
  <c r="C627" i="1"/>
  <c r="D309" i="9"/>
  <c r="BA71" i="1"/>
  <c r="D236" i="9"/>
  <c r="AZ71" i="1"/>
  <c r="C236" i="9"/>
  <c r="AY71" i="1"/>
  <c r="I204" i="9"/>
  <c r="E204" i="9"/>
  <c r="AU71" i="1"/>
  <c r="C108" i="9"/>
  <c r="X71" i="1"/>
  <c r="F26" i="6"/>
  <c r="E217" i="1"/>
  <c r="G268" i="9"/>
  <c r="BK71" i="1"/>
  <c r="C533" i="1"/>
  <c r="G533" i="1" s="1"/>
  <c r="F245" i="9"/>
  <c r="C696" i="1"/>
  <c r="H85" i="9"/>
  <c r="C511" i="1"/>
  <c r="G511" i="1" s="1"/>
  <c r="AV71" i="1"/>
  <c r="AL71" i="1"/>
  <c r="F277" i="9"/>
  <c r="C691" i="1"/>
  <c r="E117" i="9"/>
  <c r="O71" i="1"/>
  <c r="C497" i="1"/>
  <c r="G497" i="1" s="1"/>
  <c r="D21" i="9"/>
  <c r="BT71" i="1"/>
  <c r="I300" i="9"/>
  <c r="G71" i="1"/>
  <c r="G12" i="9"/>
  <c r="E140" i="9"/>
  <c r="AG71" i="1"/>
  <c r="F12" i="6"/>
  <c r="C473" i="1"/>
  <c r="E26" i="9"/>
  <c r="CE75" i="1"/>
  <c r="G140" i="9"/>
  <c r="C548" i="1"/>
  <c r="C149" i="9"/>
  <c r="C512" i="1"/>
  <c r="G512" i="1" s="1"/>
  <c r="H510" i="1"/>
  <c r="F511" i="1"/>
  <c r="C642" i="1"/>
  <c r="C567" i="1"/>
  <c r="D341" i="9"/>
  <c r="BN71" i="1"/>
  <c r="H300" i="9"/>
  <c r="BS71" i="1"/>
  <c r="E44" i="9"/>
  <c r="L71" i="1"/>
  <c r="I268" i="9"/>
  <c r="BM71" i="1"/>
  <c r="F7" i="6"/>
  <c r="E204" i="1"/>
  <c r="C468" i="1"/>
  <c r="H514" i="1"/>
  <c r="C515" i="1"/>
  <c r="G515" i="1" s="1"/>
  <c r="H149" i="9"/>
  <c r="F528" i="1"/>
  <c r="C560" i="1"/>
  <c r="C529" i="1"/>
  <c r="C679" i="1"/>
  <c r="D44" i="9"/>
  <c r="E71" i="1"/>
  <c r="E17" i="9"/>
  <c r="AB71" i="1"/>
  <c r="G113" i="9"/>
  <c r="C300" i="9"/>
  <c r="I236" i="9"/>
  <c r="BF71" i="1"/>
  <c r="G172" i="9"/>
  <c r="AP71" i="1"/>
  <c r="H108" i="9"/>
  <c r="AC71" i="1"/>
  <c r="F332" i="9"/>
  <c r="D204" i="9"/>
  <c r="F71" i="1"/>
  <c r="CE62" i="1"/>
  <c r="F12" i="9"/>
  <c r="I140" i="9"/>
  <c r="AK71" i="1"/>
  <c r="C35" i="8"/>
  <c r="D292" i="1"/>
  <c r="I371" i="9"/>
  <c r="C440" i="1"/>
  <c r="C631" i="1"/>
  <c r="C542" i="1"/>
  <c r="I332" i="9"/>
  <c r="BH71" i="1"/>
  <c r="H81" i="9"/>
  <c r="G213" i="9"/>
  <c r="C676" i="1"/>
  <c r="D364" i="9"/>
  <c r="AX71" i="1"/>
  <c r="H204" i="9"/>
  <c r="G300" i="9"/>
  <c r="BR71" i="1"/>
  <c r="I108" i="9"/>
  <c r="AD71" i="1"/>
  <c r="C618" i="1"/>
  <c r="C277" i="9"/>
  <c r="AA71" i="1"/>
  <c r="F108" i="9"/>
  <c r="D373" i="9"/>
  <c r="BL71" i="1"/>
  <c r="C516" i="1"/>
  <c r="C688" i="1"/>
  <c r="C534" i="1"/>
  <c r="G534" i="1" s="1"/>
  <c r="C706" i="1"/>
  <c r="C369" i="9"/>
  <c r="CB71" i="1"/>
  <c r="BE71" i="1"/>
  <c r="H241" i="9"/>
  <c r="E268" i="9"/>
  <c r="C643" i="1"/>
  <c r="E341" i="9"/>
  <c r="F44" i="9"/>
  <c r="M71" i="1"/>
  <c r="AM71" i="1"/>
  <c r="D172" i="9"/>
  <c r="C85" i="8"/>
  <c r="D330" i="1"/>
  <c r="F273" i="9"/>
  <c r="AQ71" i="1"/>
  <c r="H172" i="9"/>
  <c r="F300" i="9"/>
  <c r="BQ71" i="1"/>
  <c r="D300" i="9"/>
  <c r="C44" i="9"/>
  <c r="J71" i="1"/>
  <c r="AR71" i="1"/>
  <c r="C458" i="1"/>
  <c r="I372" i="9"/>
  <c r="H12" i="9"/>
  <c r="H71" i="1"/>
  <c r="B440" i="1"/>
  <c r="I52" i="1"/>
  <c r="I67" i="1" s="1"/>
  <c r="AT52" i="1"/>
  <c r="AT67" i="1" s="1"/>
  <c r="D209" i="9" s="1"/>
  <c r="I366" i="9"/>
  <c r="Q52" i="1"/>
  <c r="Q67" i="1" s="1"/>
  <c r="Y52" i="1"/>
  <c r="Y67" i="1" s="1"/>
  <c r="CA52" i="1"/>
  <c r="CA67" i="1" s="1"/>
  <c r="I337" i="9" s="1"/>
  <c r="D12" i="9"/>
  <c r="X52" i="1"/>
  <c r="X67" i="1" s="1"/>
  <c r="C113" i="9" s="1"/>
  <c r="BX52" i="1"/>
  <c r="BX67" i="1" s="1"/>
  <c r="F337" i="9" s="1"/>
  <c r="AS52" i="1"/>
  <c r="AS67" i="1" s="1"/>
  <c r="CF77" i="1"/>
  <c r="AI52" i="1"/>
  <c r="AI67" i="1" s="1"/>
  <c r="G145" i="9" s="1"/>
  <c r="BI52" i="1"/>
  <c r="BI67" i="1" s="1"/>
  <c r="E273" i="9" s="1"/>
  <c r="I381" i="9"/>
  <c r="C616" i="1" l="1"/>
  <c r="C543" i="1"/>
  <c r="H213" i="9"/>
  <c r="C707" i="1"/>
  <c r="G181" i="9"/>
  <c r="C535" i="1"/>
  <c r="G535" i="1" s="1"/>
  <c r="C639" i="1"/>
  <c r="C564" i="1"/>
  <c r="H309" i="9"/>
  <c r="C81" i="9"/>
  <c r="Q71" i="1"/>
  <c r="C537" i="1"/>
  <c r="G537" i="1" s="1"/>
  <c r="C709" i="1"/>
  <c r="I181" i="9"/>
  <c r="C476" i="1"/>
  <c r="F16" i="6"/>
  <c r="C309" i="9"/>
  <c r="C559" i="1"/>
  <c r="C619" i="1"/>
  <c r="C517" i="1"/>
  <c r="G517" i="1" s="1"/>
  <c r="C689" i="1"/>
  <c r="C117" i="9"/>
  <c r="AS71" i="1"/>
  <c r="C209" i="9"/>
  <c r="C503" i="1"/>
  <c r="G503" i="1" s="1"/>
  <c r="C675" i="1"/>
  <c r="C53" i="9"/>
  <c r="D339" i="1"/>
  <c r="C86" i="8"/>
  <c r="BI71" i="1"/>
  <c r="C695" i="1"/>
  <c r="C523" i="1"/>
  <c r="G523" i="1" s="1"/>
  <c r="I117" i="9"/>
  <c r="D341" i="1"/>
  <c r="C481" i="1" s="1"/>
  <c r="C50" i="8"/>
  <c r="AT71" i="1"/>
  <c r="G529" i="1"/>
  <c r="H529" i="1"/>
  <c r="C526" i="1"/>
  <c r="C698" i="1"/>
  <c r="E149" i="9"/>
  <c r="H53" i="9"/>
  <c r="C680" i="1"/>
  <c r="C508" i="1"/>
  <c r="G508" i="1" s="1"/>
  <c r="D245" i="9"/>
  <c r="C630" i="1"/>
  <c r="C546" i="1"/>
  <c r="C670" i="1"/>
  <c r="E21" i="9"/>
  <c r="C498" i="1"/>
  <c r="C541" i="1"/>
  <c r="F213" i="9"/>
  <c r="C713" i="1"/>
  <c r="C671" i="1"/>
  <c r="F21" i="9"/>
  <c r="C499" i="1"/>
  <c r="G499" i="1" s="1"/>
  <c r="C628" i="1"/>
  <c r="C545" i="1"/>
  <c r="G545" i="1" s="1"/>
  <c r="C245" i="9"/>
  <c r="C551" i="1"/>
  <c r="I245" i="9"/>
  <c r="C629" i="1"/>
  <c r="I71" i="1"/>
  <c r="I17" i="9"/>
  <c r="CE67" i="1"/>
  <c r="G516" i="1"/>
  <c r="H516" i="1"/>
  <c r="C638" i="1"/>
  <c r="C558" i="1"/>
  <c r="I277" i="9"/>
  <c r="AI71" i="1"/>
  <c r="C712" i="1"/>
  <c r="E213" i="9"/>
  <c r="C540" i="1"/>
  <c r="G540" i="1" s="1"/>
  <c r="G245" i="9"/>
  <c r="C624" i="1"/>
  <c r="C549" i="1"/>
  <c r="C557" i="1"/>
  <c r="C637" i="1"/>
  <c r="H277" i="9"/>
  <c r="C626" i="1"/>
  <c r="G309" i="9"/>
  <c r="C563" i="1"/>
  <c r="C553" i="1"/>
  <c r="C636" i="1"/>
  <c r="D277" i="9"/>
  <c r="I149" i="9"/>
  <c r="C702" i="1"/>
  <c r="C530" i="1"/>
  <c r="G530" i="1" s="1"/>
  <c r="BX71" i="1"/>
  <c r="C428" i="1"/>
  <c r="I364" i="9"/>
  <c r="C562" i="1"/>
  <c r="F309" i="9"/>
  <c r="C623" i="1"/>
  <c r="D181" i="9"/>
  <c r="C532" i="1"/>
  <c r="G532" i="1" s="1"/>
  <c r="C704" i="1"/>
  <c r="C614" i="1"/>
  <c r="H245" i="9"/>
  <c r="C550" i="1"/>
  <c r="H117" i="9"/>
  <c r="C522" i="1"/>
  <c r="G522" i="1" s="1"/>
  <c r="C694" i="1"/>
  <c r="G117" i="9"/>
  <c r="C521" i="1"/>
  <c r="C693" i="1"/>
  <c r="C505" i="1"/>
  <c r="G505" i="1" s="1"/>
  <c r="C677" i="1"/>
  <c r="E53" i="9"/>
  <c r="CE52" i="1"/>
  <c r="CA71" i="1"/>
  <c r="C500" i="1"/>
  <c r="G500" i="1" s="1"/>
  <c r="C672" i="1"/>
  <c r="G21" i="9"/>
  <c r="C556" i="1"/>
  <c r="C635" i="1"/>
  <c r="G277" i="9"/>
  <c r="Y71" i="1"/>
  <c r="D113" i="9"/>
  <c r="F117" i="9"/>
  <c r="C692" i="1"/>
  <c r="C520" i="1"/>
  <c r="G520" i="1" s="1"/>
  <c r="C565" i="1"/>
  <c r="C640" i="1"/>
  <c r="I309" i="9"/>
  <c r="C501" i="1"/>
  <c r="G501" i="1" s="1"/>
  <c r="H21" i="9"/>
  <c r="C673" i="1"/>
  <c r="F53" i="9"/>
  <c r="C678" i="1"/>
  <c r="C506" i="1"/>
  <c r="G506" i="1" s="1"/>
  <c r="C373" i="9"/>
  <c r="C573" i="1"/>
  <c r="C622" i="1"/>
  <c r="K612" i="1"/>
  <c r="I378" i="9"/>
  <c r="C465" i="1"/>
  <c r="C703" i="1"/>
  <c r="C531" i="1"/>
  <c r="G531" i="1" s="1"/>
  <c r="C181" i="9"/>
  <c r="I213" i="9"/>
  <c r="C625" i="1"/>
  <c r="C544" i="1"/>
  <c r="G544" i="1" s="1"/>
  <c r="C641" i="1"/>
  <c r="C566" i="1"/>
  <c r="C341" i="9"/>
  <c r="F85" i="9"/>
  <c r="C513" i="1"/>
  <c r="C685" i="1"/>
  <c r="C478" i="1"/>
  <c r="F32" i="6"/>
  <c r="C536" i="1"/>
  <c r="G536" i="1" s="1"/>
  <c r="H181" i="9"/>
  <c r="C708" i="1"/>
  <c r="C647" i="1" l="1"/>
  <c r="C572" i="1"/>
  <c r="I341" i="9"/>
  <c r="I369" i="9"/>
  <c r="C433" i="1"/>
  <c r="C441" i="1" s="1"/>
  <c r="D117" i="9"/>
  <c r="C690" i="1"/>
  <c r="C518" i="1"/>
  <c r="C528" i="1"/>
  <c r="G528" i="1" s="1"/>
  <c r="G149" i="9"/>
  <c r="C700" i="1"/>
  <c r="C502" i="1"/>
  <c r="G502" i="1" s="1"/>
  <c r="C674" i="1"/>
  <c r="I21" i="9"/>
  <c r="G546" i="1"/>
  <c r="H546" i="1"/>
  <c r="G526" i="1"/>
  <c r="H526" i="1" s="1"/>
  <c r="C538" i="1"/>
  <c r="G538" i="1" s="1"/>
  <c r="C710" i="1"/>
  <c r="C213" i="9"/>
  <c r="H513" i="1"/>
  <c r="G513" i="1"/>
  <c r="E277" i="9"/>
  <c r="C554" i="1"/>
  <c r="C634" i="1"/>
  <c r="D615" i="1"/>
  <c r="C648" i="1"/>
  <c r="M716" i="1" s="1"/>
  <c r="C539" i="1"/>
  <c r="G539" i="1" s="1"/>
  <c r="D213" i="9"/>
  <c r="C711" i="1"/>
  <c r="C102" i="8"/>
  <c r="C482" i="1"/>
  <c r="G550" i="1"/>
  <c r="H550" i="1" s="1"/>
  <c r="G521" i="1"/>
  <c r="H521" i="1"/>
  <c r="CE71" i="1"/>
  <c r="F341" i="9"/>
  <c r="C644" i="1"/>
  <c r="C715" i="1" s="1"/>
  <c r="C569" i="1"/>
  <c r="G498" i="1"/>
  <c r="H498" i="1" s="1"/>
  <c r="C682" i="1"/>
  <c r="C510" i="1"/>
  <c r="G510" i="1" s="1"/>
  <c r="C85" i="9"/>
  <c r="G518" i="1" l="1"/>
  <c r="H518" i="1"/>
  <c r="D617" i="1"/>
  <c r="D624" i="1"/>
  <c r="D633" i="1"/>
  <c r="D641" i="1"/>
  <c r="D669" i="1"/>
  <c r="D677" i="1"/>
  <c r="D685" i="1"/>
  <c r="D693" i="1"/>
  <c r="D701" i="1"/>
  <c r="D709" i="1"/>
  <c r="D675" i="1"/>
  <c r="D618" i="1"/>
  <c r="D625" i="1"/>
  <c r="D634" i="1"/>
  <c r="D642" i="1"/>
  <c r="D670" i="1"/>
  <c r="D678" i="1"/>
  <c r="D686" i="1"/>
  <c r="D694" i="1"/>
  <c r="D702" i="1"/>
  <c r="D710" i="1"/>
  <c r="D623" i="1"/>
  <c r="D647" i="1"/>
  <c r="D699" i="1"/>
  <c r="D619" i="1"/>
  <c r="D626" i="1"/>
  <c r="D635" i="1"/>
  <c r="D643" i="1"/>
  <c r="D671" i="1"/>
  <c r="D679" i="1"/>
  <c r="D687" i="1"/>
  <c r="D695" i="1"/>
  <c r="D703" i="1"/>
  <c r="D711" i="1"/>
  <c r="D639" i="1"/>
  <c r="D691" i="1"/>
  <c r="D620" i="1"/>
  <c r="D627" i="1"/>
  <c r="D636" i="1"/>
  <c r="D644" i="1"/>
  <c r="D672" i="1"/>
  <c r="D680" i="1"/>
  <c r="D688" i="1"/>
  <c r="D696" i="1"/>
  <c r="D704" i="1"/>
  <c r="D712" i="1"/>
  <c r="D628" i="1"/>
  <c r="D673" i="1"/>
  <c r="D697" i="1"/>
  <c r="D713" i="1"/>
  <c r="D631" i="1"/>
  <c r="D621" i="1"/>
  <c r="D637" i="1"/>
  <c r="D645" i="1"/>
  <c r="D681" i="1"/>
  <c r="D689" i="1"/>
  <c r="D705" i="1"/>
  <c r="D629" i="1"/>
  <c r="D683" i="1"/>
  <c r="D622" i="1"/>
  <c r="D630" i="1"/>
  <c r="D638" i="1"/>
  <c r="D646" i="1"/>
  <c r="D674" i="1"/>
  <c r="D682" i="1"/>
  <c r="D690" i="1"/>
  <c r="D698" i="1"/>
  <c r="D706" i="1"/>
  <c r="D707" i="1"/>
  <c r="D616" i="1"/>
  <c r="D632" i="1"/>
  <c r="D640" i="1"/>
  <c r="D668" i="1"/>
  <c r="D676" i="1"/>
  <c r="D684" i="1"/>
  <c r="D692" i="1"/>
  <c r="D700" i="1"/>
  <c r="D708" i="1"/>
  <c r="D716" i="1"/>
  <c r="I373" i="9"/>
  <c r="C716" i="1"/>
  <c r="D715" i="1" l="1"/>
  <c r="E623" i="1"/>
  <c r="E612" i="1"/>
  <c r="E685" i="1" l="1"/>
  <c r="E702" i="1"/>
  <c r="E716" i="1"/>
  <c r="E630" i="1"/>
  <c r="E633" i="1"/>
  <c r="E643" i="1"/>
  <c r="E634" i="1"/>
  <c r="E644" i="1"/>
  <c r="E646" i="1"/>
  <c r="E707" i="1"/>
  <c r="E640" i="1"/>
  <c r="E691" i="1"/>
  <c r="E677" i="1"/>
  <c r="E678" i="1"/>
  <c r="E626" i="1"/>
  <c r="E695" i="1"/>
  <c r="E693" i="1"/>
  <c r="E645" i="1"/>
  <c r="E705" i="1"/>
  <c r="E631" i="1"/>
  <c r="E684" i="1"/>
  <c r="E625" i="1"/>
  <c r="E709" i="1"/>
  <c r="E713" i="1"/>
  <c r="E647" i="1"/>
  <c r="E635" i="1"/>
  <c r="E629" i="1"/>
  <c r="E698" i="1"/>
  <c r="E627" i="1"/>
  <c r="E703" i="1"/>
  <c r="E689" i="1"/>
  <c r="E696" i="1"/>
  <c r="E668" i="1"/>
  <c r="E688" i="1"/>
  <c r="E681" i="1"/>
  <c r="E704" i="1"/>
  <c r="E699" i="1"/>
  <c r="E706" i="1"/>
  <c r="E674" i="1"/>
  <c r="E641" i="1"/>
  <c r="E636" i="1"/>
  <c r="E694" i="1"/>
  <c r="E628" i="1"/>
  <c r="E690" i="1"/>
  <c r="E637" i="1"/>
  <c r="E671" i="1"/>
  <c r="E673" i="1"/>
  <c r="E712" i="1"/>
  <c r="E672" i="1"/>
  <c r="E680" i="1"/>
  <c r="E683" i="1"/>
  <c r="E687" i="1"/>
  <c r="E700" i="1"/>
  <c r="E711" i="1"/>
  <c r="E682" i="1"/>
  <c r="E697" i="1"/>
  <c r="E639" i="1"/>
  <c r="E638" i="1"/>
  <c r="E624" i="1"/>
  <c r="E669" i="1"/>
  <c r="E670" i="1"/>
  <c r="E701" i="1"/>
  <c r="E710" i="1"/>
  <c r="E708" i="1"/>
  <c r="E679" i="1"/>
  <c r="E692" i="1"/>
  <c r="E686" i="1"/>
  <c r="E675" i="1"/>
  <c r="E676" i="1"/>
  <c r="E632" i="1"/>
  <c r="E642" i="1"/>
  <c r="E715" i="1" l="1"/>
  <c r="F624" i="1"/>
  <c r="F669" i="1" l="1"/>
  <c r="F670" i="1"/>
  <c r="F701" i="1"/>
  <c r="F710" i="1"/>
  <c r="F708" i="1"/>
  <c r="F679" i="1"/>
  <c r="F692" i="1"/>
  <c r="F686" i="1"/>
  <c r="F675" i="1"/>
  <c r="F676" i="1"/>
  <c r="F644" i="1"/>
  <c r="F635" i="1"/>
  <c r="F641" i="1"/>
  <c r="F671" i="1"/>
  <c r="F700" i="1"/>
  <c r="F629" i="1"/>
  <c r="F685" i="1"/>
  <c r="F702" i="1"/>
  <c r="F630" i="1"/>
  <c r="F633" i="1"/>
  <c r="F673" i="1"/>
  <c r="F683" i="1"/>
  <c r="F697" i="1"/>
  <c r="F639" i="1"/>
  <c r="F691" i="1"/>
  <c r="F677" i="1"/>
  <c r="F678" i="1"/>
  <c r="F626" i="1"/>
  <c r="F695" i="1"/>
  <c r="F693" i="1"/>
  <c r="F645" i="1"/>
  <c r="F705" i="1"/>
  <c r="F631" i="1"/>
  <c r="F684" i="1"/>
  <c r="F637" i="1"/>
  <c r="F642" i="1"/>
  <c r="F627" i="1"/>
  <c r="F680" i="1"/>
  <c r="F682" i="1"/>
  <c r="F625" i="1"/>
  <c r="F709" i="1"/>
  <c r="F713" i="1"/>
  <c r="F647" i="1"/>
  <c r="F640" i="1"/>
  <c r="F636" i="1"/>
  <c r="F688" i="1"/>
  <c r="F699" i="1"/>
  <c r="F674" i="1"/>
  <c r="F646" i="1"/>
  <c r="F672" i="1"/>
  <c r="F703" i="1"/>
  <c r="F689" i="1"/>
  <c r="F696" i="1"/>
  <c r="F668" i="1"/>
  <c r="F681" i="1"/>
  <c r="F704" i="1"/>
  <c r="F706" i="1"/>
  <c r="F716" i="1"/>
  <c r="F712" i="1"/>
  <c r="F711" i="1"/>
  <c r="F638" i="1"/>
  <c r="F690" i="1"/>
  <c r="F694" i="1"/>
  <c r="F643" i="1"/>
  <c r="F628" i="1"/>
  <c r="F707" i="1"/>
  <c r="F698" i="1"/>
  <c r="F632" i="1"/>
  <c r="F634" i="1"/>
  <c r="F687" i="1"/>
  <c r="F715" i="1" l="1"/>
  <c r="G625" i="1"/>
  <c r="G716" i="1" l="1"/>
  <c r="G672" i="1"/>
  <c r="G633" i="1"/>
  <c r="G704" i="1"/>
  <c r="G686" i="1"/>
  <c r="G700" i="1"/>
  <c r="G636" i="1"/>
  <c r="G671" i="1"/>
  <c r="G680" i="1"/>
  <c r="G711" i="1"/>
  <c r="G707" i="1"/>
  <c r="G629" i="1"/>
  <c r="G668" i="1"/>
  <c r="G699" i="1"/>
  <c r="G630" i="1"/>
  <c r="G641" i="1"/>
  <c r="G695" i="1"/>
  <c r="G713" i="1"/>
  <c r="G675" i="1"/>
  <c r="G627" i="1"/>
  <c r="G691" i="1"/>
  <c r="G631" i="1"/>
  <c r="G669" i="1"/>
  <c r="G708" i="1"/>
  <c r="G644" i="1"/>
  <c r="G705" i="1"/>
  <c r="G634" i="1"/>
  <c r="G673" i="1"/>
  <c r="G683" i="1"/>
  <c r="G682" i="1"/>
  <c r="G698" i="1"/>
  <c r="G703" i="1"/>
  <c r="G688" i="1"/>
  <c r="G706" i="1"/>
  <c r="G685" i="1"/>
  <c r="G638" i="1"/>
  <c r="G677" i="1"/>
  <c r="G693" i="1"/>
  <c r="G684" i="1"/>
  <c r="G637" i="1"/>
  <c r="G670" i="1"/>
  <c r="G679" i="1"/>
  <c r="G676" i="1"/>
  <c r="G690" i="1"/>
  <c r="G642" i="1"/>
  <c r="G645" i="1"/>
  <c r="G628" i="1"/>
  <c r="H628" i="1" s="1"/>
  <c r="G692" i="1"/>
  <c r="G694" i="1"/>
  <c r="G639" i="1"/>
  <c r="G712" i="1"/>
  <c r="G687" i="1"/>
  <c r="G697" i="1"/>
  <c r="G646" i="1"/>
  <c r="G689" i="1"/>
  <c r="G681" i="1"/>
  <c r="G674" i="1"/>
  <c r="G702" i="1"/>
  <c r="G678" i="1"/>
  <c r="G647" i="1"/>
  <c r="G701" i="1"/>
  <c r="G632" i="1"/>
  <c r="G640" i="1"/>
  <c r="G696" i="1"/>
  <c r="G635" i="1"/>
  <c r="G626" i="1"/>
  <c r="G709" i="1"/>
  <c r="G710" i="1"/>
  <c r="G643" i="1"/>
  <c r="H708" i="1" l="1"/>
  <c r="H703" i="1"/>
  <c r="H645" i="1"/>
  <c r="H696" i="1"/>
  <c r="H646" i="1"/>
  <c r="H640" i="1"/>
  <c r="H633" i="1"/>
  <c r="H647" i="1"/>
  <c r="H675" i="1"/>
  <c r="H693" i="1"/>
  <c r="H634" i="1"/>
  <c r="H629" i="1"/>
  <c r="H639" i="1"/>
  <c r="H630" i="1"/>
  <c r="H668" i="1"/>
  <c r="H681" i="1"/>
  <c r="H690" i="1"/>
  <c r="H642" i="1"/>
  <c r="H677" i="1"/>
  <c r="H632" i="1"/>
  <c r="H695" i="1"/>
  <c r="H710" i="1"/>
  <c r="H707" i="1"/>
  <c r="H702" i="1"/>
  <c r="H680" i="1"/>
  <c r="H638" i="1"/>
  <c r="H679" i="1"/>
  <c r="H643" i="1"/>
  <c r="H631" i="1"/>
  <c r="H644" i="1"/>
  <c r="H700" i="1"/>
  <c r="H683" i="1"/>
  <c r="H641" i="1"/>
  <c r="H687" i="1"/>
  <c r="H705" i="1"/>
  <c r="H692" i="1"/>
  <c r="H689" i="1"/>
  <c r="H684" i="1"/>
  <c r="H697" i="1"/>
  <c r="H694" i="1"/>
  <c r="H713" i="1"/>
  <c r="H686" i="1"/>
  <c r="H691" i="1"/>
  <c r="H682" i="1"/>
  <c r="H637" i="1"/>
  <c r="H688" i="1"/>
  <c r="H712" i="1"/>
  <c r="H709" i="1"/>
  <c r="H670" i="1"/>
  <c r="H711" i="1"/>
  <c r="H636" i="1"/>
  <c r="H716" i="1"/>
  <c r="H678" i="1"/>
  <c r="H699" i="1"/>
  <c r="H701" i="1"/>
  <c r="H698" i="1"/>
  <c r="H673" i="1"/>
  <c r="H671" i="1"/>
  <c r="H672" i="1"/>
  <c r="H669" i="1"/>
  <c r="H706" i="1"/>
  <c r="H704" i="1"/>
  <c r="H635" i="1"/>
  <c r="H685" i="1"/>
  <c r="H674" i="1"/>
  <c r="H676" i="1"/>
  <c r="G715" i="1"/>
  <c r="H715" i="1" l="1"/>
  <c r="I629" i="1"/>
  <c r="I704" i="1" l="1"/>
  <c r="I640" i="1"/>
  <c r="I679" i="1"/>
  <c r="I706" i="1"/>
  <c r="I700" i="1"/>
  <c r="I643" i="1"/>
  <c r="I673" i="1"/>
  <c r="I641" i="1"/>
  <c r="I644" i="1"/>
  <c r="I705" i="1"/>
  <c r="I642" i="1"/>
  <c r="I697" i="1"/>
  <c r="I686" i="1"/>
  <c r="I691" i="1"/>
  <c r="I678" i="1"/>
  <c r="I696" i="1"/>
  <c r="I703" i="1"/>
  <c r="I680" i="1"/>
  <c r="I647" i="1"/>
  <c r="I688" i="1"/>
  <c r="I646" i="1"/>
  <c r="I682" i="1"/>
  <c r="I671" i="1"/>
  <c r="I712" i="1"/>
  <c r="I709" i="1"/>
  <c r="I681" i="1"/>
  <c r="I633" i="1"/>
  <c r="I701" i="1"/>
  <c r="I668" i="1"/>
  <c r="I716" i="1"/>
  <c r="I692" i="1"/>
  <c r="I645" i="1"/>
  <c r="I690" i="1"/>
  <c r="I713" i="1"/>
  <c r="I708" i="1"/>
  <c r="I689" i="1"/>
  <c r="I669" i="1"/>
  <c r="I687" i="1"/>
  <c r="I694" i="1"/>
  <c r="I693" i="1"/>
  <c r="I638" i="1"/>
  <c r="I699" i="1"/>
  <c r="I639" i="1"/>
  <c r="I698" i="1"/>
  <c r="I685" i="1"/>
  <c r="I677" i="1"/>
  <c r="I636" i="1"/>
  <c r="I631" i="1"/>
  <c r="I670" i="1"/>
  <c r="I684" i="1"/>
  <c r="I675" i="1"/>
  <c r="I695" i="1"/>
  <c r="I674" i="1"/>
  <c r="I634" i="1"/>
  <c r="I676" i="1"/>
  <c r="I637" i="1"/>
  <c r="I635" i="1"/>
  <c r="I711" i="1"/>
  <c r="I632" i="1"/>
  <c r="I710" i="1"/>
  <c r="I707" i="1"/>
  <c r="I702" i="1"/>
  <c r="I683" i="1"/>
  <c r="I630" i="1"/>
  <c r="I672" i="1"/>
  <c r="I715" i="1" l="1"/>
  <c r="J630" i="1"/>
  <c r="J636" i="1" l="1"/>
  <c r="J643" i="1"/>
  <c r="J679" i="1"/>
  <c r="J711" i="1"/>
  <c r="J646" i="1"/>
  <c r="J676" i="1"/>
  <c r="J691" i="1"/>
  <c r="J704" i="1"/>
  <c r="J695" i="1"/>
  <c r="J703" i="1"/>
  <c r="J642" i="1"/>
  <c r="J693" i="1"/>
  <c r="J640" i="1"/>
  <c r="J641" i="1"/>
  <c r="J713" i="1"/>
  <c r="J637" i="1"/>
  <c r="J706" i="1"/>
  <c r="J684" i="1"/>
  <c r="J694" i="1"/>
  <c r="J675" i="1"/>
  <c r="J632" i="1"/>
  <c r="J681" i="1"/>
  <c r="J631" i="1"/>
  <c r="J683" i="1"/>
  <c r="J635" i="1"/>
  <c r="J674" i="1"/>
  <c r="J712" i="1"/>
  <c r="J677" i="1"/>
  <c r="J702" i="1"/>
  <c r="J707" i="1"/>
  <c r="J710" i="1"/>
  <c r="J688" i="1"/>
  <c r="J698" i="1"/>
  <c r="J670" i="1"/>
  <c r="J716" i="1"/>
  <c r="J682" i="1"/>
  <c r="J708" i="1"/>
  <c r="J687" i="1"/>
  <c r="J633" i="1"/>
  <c r="J700" i="1"/>
  <c r="J678" i="1"/>
  <c r="J673" i="1"/>
  <c r="J672" i="1"/>
  <c r="J690" i="1"/>
  <c r="J638" i="1"/>
  <c r="J705" i="1"/>
  <c r="J696" i="1"/>
  <c r="J644" i="1"/>
  <c r="J686" i="1"/>
  <c r="J634" i="1"/>
  <c r="J668" i="1"/>
  <c r="J680" i="1"/>
  <c r="J645" i="1"/>
  <c r="J689" i="1"/>
  <c r="J701" i="1"/>
  <c r="J669" i="1"/>
  <c r="J699" i="1"/>
  <c r="J647" i="1"/>
  <c r="J697" i="1"/>
  <c r="J709" i="1"/>
  <c r="J671" i="1"/>
  <c r="J692" i="1"/>
  <c r="J685" i="1"/>
  <c r="J639" i="1"/>
  <c r="K644" i="1" l="1"/>
  <c r="J715" i="1"/>
  <c r="L647" i="1"/>
  <c r="L680" i="1" l="1"/>
  <c r="L692" i="1"/>
  <c r="L673" i="1"/>
  <c r="L679" i="1"/>
  <c r="L689" i="1"/>
  <c r="L683" i="1"/>
  <c r="L707" i="1"/>
  <c r="M707" i="1" s="1"/>
  <c r="G183" i="9" s="1"/>
  <c r="L694" i="1"/>
  <c r="L698" i="1"/>
  <c r="L676" i="1"/>
  <c r="L700" i="1"/>
  <c r="L668" i="1"/>
  <c r="L686" i="1"/>
  <c r="L709" i="1"/>
  <c r="L684" i="1"/>
  <c r="M684" i="1" s="1"/>
  <c r="E87" i="9" s="1"/>
  <c r="L712" i="1"/>
  <c r="L713" i="1"/>
  <c r="L670" i="1"/>
  <c r="L690" i="1"/>
  <c r="L682" i="1"/>
  <c r="L697" i="1"/>
  <c r="L678" i="1"/>
  <c r="L706" i="1"/>
  <c r="L711" i="1"/>
  <c r="L702" i="1"/>
  <c r="L675" i="1"/>
  <c r="L688" i="1"/>
  <c r="L674" i="1"/>
  <c r="L705" i="1"/>
  <c r="M705" i="1" s="1"/>
  <c r="E183" i="9" s="1"/>
  <c r="L696" i="1"/>
  <c r="L691" i="1"/>
  <c r="M691" i="1" s="1"/>
  <c r="E119" i="9" s="1"/>
  <c r="L701" i="1"/>
  <c r="L669" i="1"/>
  <c r="L677" i="1"/>
  <c r="L704" i="1"/>
  <c r="L710" i="1"/>
  <c r="L681" i="1"/>
  <c r="M681" i="1" s="1"/>
  <c r="I55" i="9" s="1"/>
  <c r="L699" i="1"/>
  <c r="L703" i="1"/>
  <c r="M703" i="1" s="1"/>
  <c r="C183" i="9" s="1"/>
  <c r="L693" i="1"/>
  <c r="M693" i="1" s="1"/>
  <c r="G119" i="9" s="1"/>
  <c r="L708" i="1"/>
  <c r="L685" i="1"/>
  <c r="L716" i="1"/>
  <c r="L695" i="1"/>
  <c r="L672" i="1"/>
  <c r="M672" i="1" s="1"/>
  <c r="G23" i="9" s="1"/>
  <c r="L687" i="1"/>
  <c r="M687" i="1" s="1"/>
  <c r="H87" i="9" s="1"/>
  <c r="L671" i="1"/>
  <c r="M671" i="1" s="1"/>
  <c r="F23" i="9" s="1"/>
  <c r="K692" i="1"/>
  <c r="K707" i="1"/>
  <c r="K687" i="1"/>
  <c r="K689" i="1"/>
  <c r="K672" i="1"/>
  <c r="K669" i="1"/>
  <c r="K690" i="1"/>
  <c r="K695" i="1"/>
  <c r="K675" i="1"/>
  <c r="K684" i="1"/>
  <c r="K693" i="1"/>
  <c r="K710" i="1"/>
  <c r="K709" i="1"/>
  <c r="K671" i="1"/>
  <c r="K678" i="1"/>
  <c r="K694" i="1"/>
  <c r="K679" i="1"/>
  <c r="K676" i="1"/>
  <c r="K685" i="1"/>
  <c r="K712" i="1"/>
  <c r="K668" i="1"/>
  <c r="K696" i="1"/>
  <c r="K670" i="1"/>
  <c r="K673" i="1"/>
  <c r="K700" i="1"/>
  <c r="K698" i="1"/>
  <c r="K683" i="1"/>
  <c r="K681" i="1"/>
  <c r="K716" i="1"/>
  <c r="K708" i="1"/>
  <c r="K680" i="1"/>
  <c r="K706" i="1"/>
  <c r="K713" i="1"/>
  <c r="K705" i="1"/>
  <c r="K702" i="1"/>
  <c r="K703" i="1"/>
  <c r="K677" i="1"/>
  <c r="K699" i="1"/>
  <c r="K704" i="1"/>
  <c r="K701" i="1"/>
  <c r="K711" i="1"/>
  <c r="K686" i="1"/>
  <c r="K682" i="1"/>
  <c r="K697" i="1"/>
  <c r="K674" i="1"/>
  <c r="K691" i="1"/>
  <c r="K688" i="1"/>
  <c r="M701" i="1" l="1"/>
  <c r="H151" i="9" s="1"/>
  <c r="M711" i="1"/>
  <c r="D215" i="9" s="1"/>
  <c r="M712" i="1"/>
  <c r="E215" i="9" s="1"/>
  <c r="M694" i="1"/>
  <c r="H119" i="9" s="1"/>
  <c r="M699" i="1"/>
  <c r="F151" i="9" s="1"/>
  <c r="M696" i="1"/>
  <c r="C151" i="9" s="1"/>
  <c r="M678" i="1"/>
  <c r="F55" i="9" s="1"/>
  <c r="M709" i="1"/>
  <c r="I183" i="9" s="1"/>
  <c r="M683" i="1"/>
  <c r="D87" i="9" s="1"/>
  <c r="M697" i="1"/>
  <c r="D151" i="9" s="1"/>
  <c r="M686" i="1"/>
  <c r="G87" i="9" s="1"/>
  <c r="M689" i="1"/>
  <c r="C119" i="9" s="1"/>
  <c r="K715" i="1"/>
  <c r="M695" i="1"/>
  <c r="I119" i="9" s="1"/>
  <c r="M710" i="1"/>
  <c r="C215" i="9" s="1"/>
  <c r="M674" i="1"/>
  <c r="I23" i="9" s="1"/>
  <c r="M682" i="1"/>
  <c r="C87" i="9" s="1"/>
  <c r="L715" i="1"/>
  <c r="M668" i="1"/>
  <c r="M679" i="1"/>
  <c r="G55" i="9" s="1"/>
  <c r="M704" i="1"/>
  <c r="D183" i="9" s="1"/>
  <c r="M688" i="1"/>
  <c r="I87" i="9" s="1"/>
  <c r="M690" i="1"/>
  <c r="D119" i="9" s="1"/>
  <c r="M700" i="1"/>
  <c r="G151" i="9" s="1"/>
  <c r="M673" i="1"/>
  <c r="H23" i="9" s="1"/>
  <c r="M685" i="1"/>
  <c r="F87" i="9" s="1"/>
  <c r="M677" i="1"/>
  <c r="E55" i="9" s="1"/>
  <c r="M675" i="1"/>
  <c r="C55" i="9" s="1"/>
  <c r="M670" i="1"/>
  <c r="E23" i="9" s="1"/>
  <c r="M676" i="1"/>
  <c r="D55" i="9" s="1"/>
  <c r="M692" i="1"/>
  <c r="F119" i="9" s="1"/>
  <c r="M706" i="1"/>
  <c r="F183" i="9" s="1"/>
  <c r="M708" i="1"/>
  <c r="H183" i="9" s="1"/>
  <c r="M669" i="1"/>
  <c r="D23" i="9" s="1"/>
  <c r="M702" i="1"/>
  <c r="I151" i="9" s="1"/>
  <c r="M713" i="1"/>
  <c r="F215" i="9" s="1"/>
  <c r="M698" i="1"/>
  <c r="E151" i="9" s="1"/>
  <c r="M680" i="1"/>
  <c r="H55" i="9" s="1"/>
  <c r="C23" i="9" l="1"/>
  <c r="M715" i="1"/>
</calcChain>
</file>

<file path=xl/sharedStrings.xml><?xml version="1.0" encoding="utf-8"?>
<sst xmlns="http://schemas.openxmlformats.org/spreadsheetml/2006/main" count="4676" uniqueCount="1285">
  <si>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</si>
  <si>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</si>
  <si>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</si>
  <si>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</si>
  <si>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</si>
  <si>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</si>
  <si>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</si>
  <si>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</si>
  <si>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</si>
  <si>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</si>
  <si>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</si>
  <si>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</si>
  <si>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</si>
  <si>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</si>
  <si>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</si>
  <si>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</si>
  <si>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</si>
  <si>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</si>
  <si>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</si>
  <si>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</si>
  <si>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</si>
  <si>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</si>
  <si>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</si>
  <si>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</si>
  <si>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</si>
  <si>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</si>
  <si>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</si>
  <si>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</si>
  <si>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</si>
  <si>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</si>
  <si>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</si>
  <si>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</si>
  <si>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</si>
  <si>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</si>
  <si>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</si>
  <si>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</si>
  <si>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</si>
  <si>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</si>
  <si>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</si>
  <si>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</si>
  <si>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</si>
  <si>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</si>
  <si>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</si>
  <si>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</si>
  <si>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</si>
  <si>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</si>
  <si>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</si>
  <si>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</si>
  <si>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</si>
  <si>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</si>
  <si>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</si>
  <si>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</si>
  <si>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</si>
  <si>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</si>
  <si>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</si>
  <si>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</si>
  <si>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</si>
  <si>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</si>
  <si>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</si>
  <si>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</si>
  <si>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</si>
  <si>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</si>
  <si>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</si>
  <si>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</si>
  <si>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</si>
  <si>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</si>
  <si>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</si>
  <si>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</si>
  <si>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</si>
  <si>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</si>
  <si>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</si>
  <si>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</si>
  <si>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</si>
  <si>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</si>
  <si>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</si>
  <si>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</si>
  <si>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</si>
  <si>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</si>
  <si>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</si>
  <si>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</si>
  <si>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</si>
  <si>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</si>
  <si>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</si>
  <si>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</si>
  <si>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</si>
  <si>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</si>
  <si>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</si>
  <si>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</si>
  <si>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</si>
  <si>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</si>
  <si>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</si>
  <si>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</si>
  <si>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</si>
  <si>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</si>
  <si>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</si>
  <si>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</si>
  <si>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</si>
  <si>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</si>
  <si>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</si>
  <si>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</si>
  <si>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</si>
  <si>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</si>
  <si>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</si>
  <si>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</si>
  <si>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</si>
  <si>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</si>
  <si>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</si>
  <si>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</si>
  <si>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</si>
  <si>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</si>
  <si>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</si>
  <si>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</si>
  <si>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</si>
  <si>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</si>
  <si>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</si>
  <si>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</si>
  <si>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</si>
  <si>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</si>
  <si>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</si>
  <si>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</si>
  <si>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</si>
  <si>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</si>
  <si>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</si>
  <si>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</si>
  <si>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</si>
  <si>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</si>
  <si>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</si>
  <si>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</si>
  <si>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</si>
  <si>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</si>
  <si>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</si>
  <si>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</si>
  <si>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</si>
  <si>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</si>
  <si>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</si>
  <si>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</si>
  <si>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</si>
  <si>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</si>
  <si>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</si>
  <si>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</si>
  <si>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</si>
  <si>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</si>
  <si>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</si>
  <si>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</si>
  <si>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</si>
  <si>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</si>
  <si>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</si>
  <si>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</si>
  <si>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</si>
  <si>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</si>
  <si>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</si>
  <si>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</si>
  <si>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</si>
  <si>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</si>
  <si>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</si>
  <si>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</si>
  <si>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</si>
  <si>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</si>
  <si>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</si>
  <si>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</si>
  <si>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</si>
  <si>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</si>
  <si>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</si>
  <si>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</si>
  <si>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</si>
  <si>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</si>
  <si>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</si>
  <si>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</si>
  <si>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</si>
  <si>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</si>
  <si>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</si>
  <si>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</si>
  <si>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</si>
  <si>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</si>
  <si>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</si>
  <si>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</si>
  <si>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</si>
  <si>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</si>
  <si>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</si>
  <si>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</si>
  <si>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</si>
  <si>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</si>
  <si>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</si>
  <si>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</si>
  <si>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</si>
  <si>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</si>
  <si>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</si>
  <si>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</si>
  <si>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</si>
  <si>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</si>
  <si>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</si>
  <si>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</si>
  <si>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</si>
  <si>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</si>
  <si>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</si>
  <si>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</si>
  <si>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</si>
  <si>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</si>
  <si>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</si>
  <si>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</si>
  <si>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</si>
  <si>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</si>
  <si>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</si>
  <si>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</si>
  <si>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</si>
  <si>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</si>
  <si>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</si>
  <si>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</si>
  <si>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</si>
  <si>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</si>
  <si>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</si>
  <si>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</si>
  <si>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</si>
  <si>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</si>
  <si>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</si>
  <si>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</si>
  <si>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</si>
  <si>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</si>
  <si>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</si>
  <si>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</si>
  <si>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</si>
  <si>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</si>
  <si>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</si>
  <si>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</si>
  <si>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</si>
  <si>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</si>
  <si>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</si>
  <si>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</si>
  <si>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</si>
  <si>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</si>
  <si>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</si>
  <si>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</si>
  <si>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</si>
  <si>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</si>
  <si>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</si>
  <si>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</si>
  <si>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</si>
  <si>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</si>
  <si>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</si>
  <si>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</si>
  <si>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</si>
  <si>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</si>
  <si>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</si>
  <si>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</si>
  <si>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</si>
  <si>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</si>
  <si>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</si>
  <si>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</si>
  <si>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</si>
  <si>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</si>
  <si>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</si>
  <si>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</si>
  <si>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</si>
  <si>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</si>
  <si>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</si>
  <si>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</si>
  <si>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</si>
  <si>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</si>
  <si>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</si>
  <si>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</si>
  <si>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</si>
  <si>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</si>
  <si>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</si>
  <si>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</si>
  <si>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</si>
  <si>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</si>
  <si>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</si>
  <si>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</si>
  <si>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</si>
  <si>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</si>
  <si>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</si>
  <si>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</si>
  <si>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</si>
  <si>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</si>
  <si>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</si>
  <si>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</si>
  <si>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</si>
  <si>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</si>
  <si>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</si>
  <si>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</si>
  <si>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</si>
  <si>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</si>
  <si>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</si>
  <si>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</si>
  <si>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</si>
  <si>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</si>
  <si>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</si>
  <si>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</si>
  <si>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</si>
  <si>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</si>
  <si>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</si>
  <si>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</si>
  <si>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</si>
  <si>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</si>
  <si>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</si>
  <si>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</si>
  <si>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</si>
  <si>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</si>
  <si>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</si>
  <si>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</si>
  <si>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</si>
  <si>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</si>
  <si>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</si>
  <si>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</si>
  <si>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</si>
  <si>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</si>
  <si>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</si>
  <si>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</si>
  <si>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</si>
  <si>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</si>
  <si>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</si>
  <si>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</si>
  <si>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</si>
  <si>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</si>
  <si>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</si>
  <si>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</si>
  <si>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</si>
  <si>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</si>
  <si>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</si>
  <si>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</si>
  <si>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</si>
  <si>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</si>
  <si>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</si>
  <si>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</si>
  <si>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</si>
  <si>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</si>
  <si>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</si>
  <si>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</si>
  <si>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</si>
  <si>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</si>
  <si>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</si>
  <si>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</si>
  <si>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</si>
  <si>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</si>
  <si>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</si>
  <si>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</si>
  <si>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</si>
  <si>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</si>
  <si>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</si>
  <si>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</si>
  <si>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</si>
  <si>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</si>
  <si>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</si>
  <si>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</si>
  <si>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</si>
  <si>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</si>
  <si>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</si>
  <si>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</si>
  <si>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</si>
  <si>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</si>
  <si>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</si>
  <si>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</si>
  <si>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</si>
  <si>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</si>
  <si>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</si>
  <si>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</si>
  <si>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</si>
  <si>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</si>
  <si>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</si>
  <si>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</si>
  <si>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</si>
  <si>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</si>
  <si>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</si>
  <si>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</si>
  <si>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</si>
  <si>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</si>
  <si>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</si>
  <si>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</si>
  <si>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</si>
  <si>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</si>
  <si>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</si>
  <si>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</si>
  <si>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</si>
  <si>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</si>
  <si>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</si>
  <si>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</si>
  <si>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</si>
  <si>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</si>
  <si>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</si>
  <si>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</si>
  <si>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</si>
  <si>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</si>
  <si>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</si>
  <si>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</si>
  <si>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</si>
  <si>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</si>
  <si>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</si>
  <si>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</si>
  <si>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</si>
  <si>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</si>
  <si>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</si>
  <si>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</si>
  <si>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</si>
  <si>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</si>
  <si>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</si>
  <si>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</si>
  <si>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</si>
  <si>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</si>
  <si>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</si>
  <si>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</si>
  <si>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</si>
  <si>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</si>
  <si>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</si>
  <si>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</si>
  <si>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</si>
  <si>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</si>
  <si>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</si>
  <si>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</si>
  <si>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</si>
  <si>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</si>
  <si>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</si>
  <si>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</si>
  <si>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</si>
  <si>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</si>
  <si>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</si>
  <si>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</si>
  <si>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</si>
  <si>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</si>
  <si>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</si>
  <si>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</si>
  <si>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</si>
  <si>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</si>
  <si>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</si>
  <si>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</si>
  <si>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</si>
  <si>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</si>
  <si>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</si>
  <si>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</si>
  <si>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</si>
  <si>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</si>
  <si>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</si>
  <si>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</si>
  <si>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</si>
  <si>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</si>
  <si>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</si>
  <si>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</si>
  <si>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</si>
  <si>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</si>
  <si>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</si>
  <si>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</si>
  <si>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</si>
  <si>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</si>
  <si>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</si>
  <si>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</si>
  <si>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</si>
  <si>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</si>
  <si>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</si>
  <si>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</si>
  <si>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</si>
  <si>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</si>
  <si>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</si>
  <si>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</si>
  <si>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</si>
  <si>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</si>
  <si>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</si>
  <si>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</si>
  <si>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</si>
  <si>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</si>
  <si>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</si>
  <si>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</si>
  <si>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</si>
  <si>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</si>
  <si>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</si>
  <si>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</si>
  <si>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</si>
  <si>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</si>
  <si>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</si>
  <si>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</si>
  <si>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</si>
  <si>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</si>
  <si>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</si>
  <si>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</si>
  <si>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</si>
  <si>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</si>
  <si>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</si>
  <si>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</si>
  <si>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</si>
  <si>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</si>
  <si>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</si>
  <si>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</si>
  <si>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</si>
  <si>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</si>
  <si>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</si>
  <si>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</si>
  <si>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</si>
  <si>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</si>
  <si>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</si>
  <si>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</si>
  <si>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</si>
  <si>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</si>
  <si>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</si>
  <si>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</si>
  <si>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</si>
  <si>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</si>
  <si>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</si>
  <si>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</si>
  <si>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</si>
  <si>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</si>
  <si>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</si>
  <si>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</si>
  <si>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</si>
  <si>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</si>
  <si>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</si>
  <si>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</si>
  <si>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</si>
  <si>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</si>
  <si>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</si>
  <si>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</si>
  <si>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</si>
  <si>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</si>
  <si>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</si>
  <si>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</si>
  <si>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</si>
  <si>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</si>
  <si>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</si>
  <si>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</si>
  <si>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</si>
  <si>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</si>
  <si>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</si>
  <si>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</si>
  <si>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</si>
  <si>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</si>
  <si>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</si>
  <si>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</si>
  <si>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</si>
  <si>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</si>
  <si>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</si>
  <si>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</si>
  <si>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</si>
  <si>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</si>
  <si>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</si>
  <si>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</si>
  <si>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</si>
  <si>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</si>
  <si>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</si>
  <si>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</si>
  <si>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</si>
  <si>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</si>
  <si>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</si>
  <si>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</si>
  <si>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</si>
  <si>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</si>
  <si>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</si>
  <si>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</si>
  <si>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</si>
  <si>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</si>
  <si>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</si>
  <si>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</si>
  <si>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</si>
  <si>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</si>
  <si>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</si>
  <si>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</si>
  <si>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</si>
  <si>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</si>
  <si>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</si>
  <si>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</si>
  <si>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</si>
  <si>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</si>
  <si>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</si>
  <si>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</si>
  <si>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</si>
  <si>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</si>
  <si>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</si>
  <si>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</si>
  <si>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</si>
  <si>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</si>
  <si>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</si>
  <si>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</si>
  <si>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</si>
  <si>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</si>
  <si>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</si>
  <si>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</si>
  <si>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</si>
  <si>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</si>
  <si>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</si>
  <si>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</si>
  <si>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</si>
  <si>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</si>
  <si>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</si>
  <si>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</si>
  <si>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</si>
  <si>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</si>
  <si>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</si>
  <si>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</si>
  <si>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</si>
  <si>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</si>
  <si>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</si>
  <si>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</si>
  <si>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</si>
  <si>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</si>
  <si>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</si>
  <si>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</si>
  <si>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</si>
  <si>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</si>
  <si>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</si>
  <si>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</si>
  <si>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</si>
  <si>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</si>
  <si>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</si>
  <si>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</si>
  <si>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</si>
  <si>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</si>
  <si>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</si>
  <si>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</si>
  <si>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</si>
  <si>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</si>
  <si>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</si>
  <si>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</si>
  <si>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</si>
  <si>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</si>
  <si>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</si>
  <si>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</si>
  <si>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</si>
  <si>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</si>
  <si>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</si>
  <si>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</si>
  <si>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</si>
  <si>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</si>
  <si>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</si>
  <si>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</si>
  <si>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</si>
  <si>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</si>
  <si>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</si>
  <si>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</si>
  <si>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</si>
  <si>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</si>
  <si>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</si>
  <si>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</si>
  <si>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</si>
  <si>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</si>
  <si>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</si>
  <si>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</si>
  <si>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</si>
  <si>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</si>
  <si>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</si>
  <si>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</si>
  <si>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</si>
  <si>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</si>
  <si>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</si>
  <si>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</si>
  <si>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</si>
  <si>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</si>
  <si>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</si>
  <si>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</si>
  <si>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</si>
  <si>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</si>
  <si>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</si>
  <si>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</si>
  <si>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</si>
  <si>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</si>
  <si>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</si>
  <si>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</si>
  <si>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</si>
  <si>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</si>
  <si>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</si>
  <si>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</si>
  <si>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</si>
  <si>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</si>
  <si>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</si>
  <si>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</si>
  <si>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</si>
  <si>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</si>
  <si>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</si>
  <si>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</si>
  <si>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</si>
  <si>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</si>
  <si>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</si>
  <si>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</si>
  <si>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</si>
  <si>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</si>
  <si>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</si>
  <si>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</si>
  <si>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</si>
  <si>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</si>
  <si>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</si>
  <si>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</si>
  <si>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</si>
  <si>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</si>
  <si>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</si>
  <si>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</si>
  <si>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</si>
  <si>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</si>
  <si>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</si>
  <si>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</si>
  <si>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</si>
  <si>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</si>
  <si>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</si>
  <si>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</si>
  <si>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</si>
  <si>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</si>
  <si>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</si>
  <si>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</si>
  <si>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</si>
  <si>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</si>
  <si>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</si>
  <si>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</si>
  <si>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</si>
  <si>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</si>
  <si>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</si>
  <si>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</si>
  <si>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</si>
  <si>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</si>
  <si>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</si>
  <si>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</si>
  <si>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</si>
  <si>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</si>
  <si>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</si>
  <si>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</si>
  <si>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</si>
  <si>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</si>
  <si>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</si>
  <si>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</si>
  <si>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</si>
  <si>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</si>
  <si>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</si>
  <si>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</si>
  <si>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</si>
  <si>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</si>
  <si>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</si>
  <si>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</si>
  <si>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</si>
  <si>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</si>
  <si>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</si>
  <si>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</si>
  <si>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</si>
  <si>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</si>
  <si>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</si>
  <si>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</si>
  <si>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</si>
  <si>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</si>
  <si>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</si>
  <si>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</si>
  <si>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</si>
  <si>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</si>
  <si>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</si>
  <si>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</si>
  <si>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</si>
  <si>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</si>
  <si>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</si>
  <si>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</si>
  <si>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</si>
  <si>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</si>
  <si>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</si>
  <si>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</si>
  <si>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</si>
  <si>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</si>
  <si>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</si>
  <si>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</si>
  <si>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</si>
  <si>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</si>
  <si>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</si>
  <si>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</si>
  <si>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</si>
  <si>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</si>
  <si>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</si>
  <si>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</si>
  <si>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</si>
  <si>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</si>
  <si>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</si>
  <si>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</si>
  <si>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</si>
  <si>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</si>
  <si>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</si>
  <si>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</si>
  <si>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</si>
  <si>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</si>
  <si>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</si>
  <si>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</si>
  <si>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</si>
  <si>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</si>
  <si>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</si>
  <si>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</si>
  <si>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</si>
  <si>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</si>
  <si>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</si>
  <si>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</si>
  <si>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</si>
  <si>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</si>
  <si>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</si>
  <si>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</si>
  <si>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</si>
  <si>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</si>
  <si>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</si>
  <si>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</si>
  <si>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</si>
  <si>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</si>
  <si>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</si>
  <si>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</si>
  <si>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</si>
  <si>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</si>
  <si>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</si>
  <si>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</si>
  <si>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</si>
  <si>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</si>
  <si>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</si>
  <si>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</si>
  <si>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</si>
  <si>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</si>
  <si>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</si>
  <si>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</si>
  <si>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</si>
  <si>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</si>
  <si>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</si>
  <si>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</si>
  <si>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</si>
  <si>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</si>
  <si>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</si>
  <si>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</si>
  <si>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</si>
  <si>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</si>
  <si>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</si>
  <si>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</si>
  <si>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</si>
  <si>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</si>
  <si>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</si>
  <si>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</si>
  <si>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</si>
  <si>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</si>
  <si>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</si>
  <si>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</si>
  <si>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</si>
  <si>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</si>
  <si>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</si>
  <si>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</si>
  <si>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</si>
  <si>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</si>
  <si>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</si>
  <si>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</si>
  <si>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</si>
  <si>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</si>
  <si>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</si>
  <si>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</si>
  <si>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</si>
  <si>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</si>
  <si>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</si>
  <si>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</si>
  <si>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</si>
  <si>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</si>
  <si>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</si>
  <si>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</si>
  <si>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</si>
  <si>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</si>
  <si>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</si>
  <si>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</si>
  <si>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</si>
  <si>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</si>
  <si>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</si>
  <si>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</si>
  <si>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</si>
  <si>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</si>
  <si>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</si>
  <si>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</si>
  <si>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</si>
  <si>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</si>
  <si>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</si>
  <si>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</si>
  <si>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</si>
  <si>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</si>
  <si>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</si>
  <si>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</si>
  <si>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</si>
  <si>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</si>
  <si>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</si>
  <si>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</si>
  <si>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</si>
  <si>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</si>
  <si>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</si>
  <si>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</si>
  <si>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</si>
  <si>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</si>
  <si>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</si>
  <si>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</si>
  <si>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</si>
  <si>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</si>
  <si>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</si>
  <si>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</si>
  <si>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</si>
  <si>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</si>
  <si>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</si>
  <si>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</si>
  <si>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</si>
  <si>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</si>
  <si>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</si>
  <si>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</si>
  <si>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</si>
  <si>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</si>
  <si>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</si>
  <si>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</si>
  <si>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</si>
  <si>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</si>
  <si>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</si>
  <si>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</si>
  <si>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</si>
  <si>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</si>
  <si>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</si>
  <si>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</si>
  <si>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</si>
  <si>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</si>
  <si>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</si>
  <si>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</si>
  <si>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</si>
  <si>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</si>
  <si>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</si>
  <si>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</si>
  <si>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</si>
  <si>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</si>
  <si>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</si>
  <si>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</si>
  <si>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</si>
  <si>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</si>
  <si>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</si>
  <si>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</si>
  <si>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</si>
  <si>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</si>
  <si>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</si>
  <si>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</si>
  <si>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</si>
  <si>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</si>
  <si>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</si>
  <si>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</si>
  <si>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</si>
  <si>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</si>
  <si>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</si>
  <si>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</si>
  <si>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</si>
  <si>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</si>
  <si>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</si>
  <si>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</si>
  <si>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</si>
  <si>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</si>
  <si>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</si>
  <si>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</si>
  <si>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</si>
  <si>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</si>
  <si>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</si>
  <si>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</si>
  <si>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</si>
  <si>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</si>
  <si>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</si>
  <si>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</si>
  <si>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</si>
  <si>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</si>
  <si>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</si>
  <si>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</si>
  <si>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</si>
  <si>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</si>
  <si>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</si>
  <si>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</si>
  <si>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</si>
  <si>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</si>
  <si>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</si>
  <si>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</si>
  <si>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</si>
  <si>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</si>
  <si>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</si>
  <si>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</si>
  <si>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</si>
  <si>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</si>
  <si>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</si>
  <si>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</si>
  <si>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</si>
  <si>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</si>
  <si>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</si>
  <si>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</si>
  <si>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</si>
  <si>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</si>
  <si>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</si>
  <si>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</si>
  <si>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</si>
  <si>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</si>
  <si>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</si>
  <si>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</si>
  <si>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</si>
  <si>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</si>
  <si>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</si>
  <si>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</si>
  <si>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</si>
  <si>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</si>
  <si>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</si>
  <si>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</si>
  <si>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</si>
  <si>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</si>
  <si>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</si>
  <si>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</si>
  <si>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</si>
  <si>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</si>
  <si>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</si>
  <si>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</si>
  <si>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</si>
  <si>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</si>
  <si>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</si>
  <si>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</si>
  <si>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</si>
  <si>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</si>
  <si>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</si>
  <si>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</si>
  <si>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</si>
  <si>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</si>
  <si>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</si>
  <si>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</si>
  <si>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</si>
  <si>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</si>
  <si>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</si>
  <si>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</si>
  <si>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</si>
  <si>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</si>
  <si>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</si>
  <si>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</si>
  <si>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</si>
  <si>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</si>
  <si>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</si>
  <si>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</si>
  <si>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</si>
  <si>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</si>
  <si>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</si>
  <si>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</si>
  <si>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</si>
  <si>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</si>
  <si>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</si>
  <si>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</si>
  <si>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</si>
  <si>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</si>
  <si>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</si>
  <si>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</si>
  <si>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</si>
  <si>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</si>
  <si>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</si>
  <si>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</si>
  <si>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</si>
  <si>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</si>
  <si>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</si>
  <si>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</si>
  <si>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</si>
  <si>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</si>
  <si>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</si>
  <si>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</si>
  <si>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</si>
  <si>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</si>
  <si>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</si>
  <si>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</si>
  <si>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</si>
  <si>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</si>
  <si>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</si>
  <si>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</si>
  <si>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</si>
  <si>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</si>
  <si>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</si>
  <si>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</si>
  <si>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</si>
  <si>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</si>
  <si>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</si>
  <si>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</si>
  <si>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</si>
  <si>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</si>
  <si>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</si>
  <si>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</si>
  <si>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</si>
  <si>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</si>
  <si>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</si>
  <si>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</si>
  <si>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</si>
  <si>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</si>
  <si>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</si>
  <si>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</si>
  <si>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</si>
  <si>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</si>
  <si>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</si>
  <si>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</si>
  <si>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</si>
  <si>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</si>
  <si>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</si>
  <si>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</si>
  <si>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</si>
  <si>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</si>
  <si>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</si>
  <si>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</si>
  <si>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</si>
  <si>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</si>
  <si>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</si>
  <si>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</si>
  <si>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</si>
  <si>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</si>
  <si>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</si>
  <si>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</si>
  <si>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</si>
  <si>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</si>
  <si>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</si>
  <si>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</si>
  <si>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</si>
  <si>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</si>
  <si>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</si>
  <si>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</si>
  <si>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</si>
  <si>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</si>
  <si>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</si>
  <si>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</si>
  <si>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</si>
  <si>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</si>
  <si>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</si>
  <si>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</si>
  <si>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</si>
  <si>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</si>
  <si>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</si>
  <si>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</si>
  <si>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</si>
  <si>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</si>
  <si>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</si>
  <si>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</si>
  <si>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</si>
  <si>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</si>
  <si>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</si>
  <si>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</si>
  <si>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</si>
  <si>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</si>
  <si>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</si>
  <si>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</si>
  <si>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</si>
  <si>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</si>
  <si>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</si>
  <si>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</si>
  <si>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</si>
  <si>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</si>
  <si>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</si>
  <si>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</si>
  <si>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</si>
  <si>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</si>
  <si>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</si>
  <si>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</si>
  <si>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</si>
  <si>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</si>
  <si>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</si>
  <si>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</si>
  <si>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</si>
  <si>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</si>
  <si>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</si>
  <si>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</si>
  <si>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</si>
  <si>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</si>
  <si>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</si>
  <si>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</si>
  <si>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</si>
  <si>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</si>
  <si>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</si>
  <si>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</si>
  <si>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</si>
  <si>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</si>
  <si>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</si>
  <si>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</si>
  <si>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</si>
  <si>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</si>
  <si>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</si>
  <si>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</si>
  <si>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</si>
  <si>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</si>
  <si>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</si>
  <si>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</si>
  <si>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</si>
  <si>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</si>
  <si>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</si>
  <si>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</si>
  <si>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</si>
  <si>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</si>
  <si>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</si>
  <si>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</si>
  <si>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</si>
  <si>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</si>
  <si>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</si>
  <si>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</si>
  <si>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</si>
  <si>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</si>
  <si>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</si>
  <si>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</si>
  <si>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</si>
  <si>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</si>
  <si>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</si>
  <si>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</si>
  <si>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</si>
  <si>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</si>
  <si>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</si>
  <si>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</si>
  <si>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</si>
  <si>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</si>
  <si>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</si>
  <si>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</si>
  <si>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</si>
  <si>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</si>
  <si>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</si>
  <si>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</si>
  <si>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</si>
  <si>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</si>
  <si>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</si>
  <si>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</si>
  <si>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</si>
  <si>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</si>
  <si>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</si>
  <si>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</si>
  <si>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</si>
  <si>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</si>
  <si>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</si>
  <si>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</si>
  <si>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</si>
  <si>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</si>
  <si>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</si>
  <si>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</si>
  <si>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</si>
  <si>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</si>
  <si>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</si>
  <si>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</si>
  <si>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</si>
  <si>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</si>
  <si>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</si>
  <si>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</si>
  <si>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</si>
  <si>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</si>
  <si>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</si>
  <si>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</si>
  <si>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</si>
  <si>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</si>
  <si>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</si>
  <si>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</si>
  <si>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</si>
  <si>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</si>
  <si>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</si>
  <si>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</si>
  <si>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</si>
  <si>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</si>
  <si>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</si>
  <si>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</si>
  <si>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</si>
  <si>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</si>
  <si>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</si>
  <si>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</si>
  <si>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</si>
  <si>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</si>
  <si>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</si>
  <si>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</si>
  <si>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</si>
  <si>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</si>
  <si>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</si>
  <si>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</si>
  <si>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</si>
  <si>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</si>
  <si>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</si>
  <si>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</si>
  <si>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</si>
  <si>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</si>
  <si>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</si>
  <si>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</si>
  <si>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</si>
  <si>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</si>
  <si>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</si>
  <si>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</si>
  <si>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</si>
  <si>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</si>
  <si>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</si>
  <si>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</si>
  <si>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</si>
  <si>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</si>
  <si>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</si>
  <si>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</si>
  <si>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</si>
  <si>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</si>
  <si>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</si>
  <si>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</si>
  <si>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</si>
  <si>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06/30/2017</t>
  </si>
  <si>
    <t>2016</t>
  </si>
  <si>
    <t>Dale Zender</t>
  </si>
  <si>
    <t>Eric Brettner</t>
  </si>
  <si>
    <t>211</t>
  </si>
  <si>
    <t>Peace Island Medical Center</t>
  </si>
  <si>
    <t>1117 Spring Street</t>
  </si>
  <si>
    <t>Friday Harbor, WA  98250-9782</t>
  </si>
  <si>
    <t>San Juan</t>
  </si>
  <si>
    <t>360-378-2141</t>
  </si>
  <si>
    <t>360-378-1788</t>
  </si>
  <si>
    <t>Line 498: 6070 Acute Care – Volume decreased 4.9%, and operating expenses decreased 33.66%. The decrease to operating expenses is due to salaries being included in the Emergency Department now instead of Acute Care, as PIMC functions with nurses covering both ED and Medical.</t>
  </si>
  <si>
    <t>7020 Surgical Services – Volume increased 14.86% and operating expenses decreased 15.68%. The decrease to operating expenses is mainly due to a 45% decrease in total supply costs and an inventory adjustment credit</t>
  </si>
  <si>
    <t>PeaceHealth Peace Island Medical Center</t>
  </si>
  <si>
    <t xml:space="preserve">Signature of </t>
  </si>
  <si>
    <t xml:space="preserve">Name/Title: </t>
  </si>
  <si>
    <t xml:space="preserve">Date: </t>
  </si>
  <si>
    <t xml:space="preserve">x          </t>
  </si>
  <si>
    <t xml:space="preserve">Volume increased by 12.6%, and operating expenses decreased by 33.2%. Reduction in operating expenses is due to decrease in clinical purchased services from a move to Quest labs. Starting 7/1/17, PeaceHealth shifted all inventory out of PeaceHealth’s system and into Quest’s. </t>
  </si>
  <si>
    <t xml:space="preserve">Volume increased by 12.1% and operating expenses increased by 61.3%.  Increase in operating expenses is due to an upsurge in contrast enhanced exams, which require additional drugs and medical supplies.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</si>
</sst>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4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5.95"/>
      <color indexed="8"/>
      <name val="Times New Roman"/>
      <family val="1"/>
    </font>
    <font>
      <sz val="11"/>
      <name val="Comic Sans MS"/>
      <family val="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9"/>
      <name val="Tahoma"/>
      <family val="2"/>
    </font>
    <font>
      <sz val="10"/>
      <color indexed="8"/>
      <name val="MS Sans Serif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37" fontId="6" fillId="0" borderId="0"/>
    <xf numFmtId="37" fontId="6" fillId="0" borderId="0"/>
    <xf numFmtId="0" fontId="15" fillId="0" borderId="0"/>
    <xf numFmtId="0" fontId="16" fillId="0" borderId="0"/>
    <xf numFmtId="37" fontId="5" fillId="4" borderId="0" applyFill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7" fillId="0" borderId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20" fillId="11" borderId="0" applyNumberFormat="0" applyBorder="0" applyAlignment="0" applyProtection="0"/>
    <xf numFmtId="0" fontId="21" fillId="28" borderId="34" applyNumberFormat="0" applyAlignment="0" applyProtection="0"/>
    <xf numFmtId="0" fontId="22" fillId="29" borderId="35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34" applyNumberFormat="0" applyAlignment="0" applyProtection="0"/>
    <xf numFmtId="0" fontId="32" fillId="0" borderId="39" applyNumberFormat="0" applyFill="0" applyAlignment="0" applyProtection="0"/>
    <xf numFmtId="0" fontId="33" fillId="30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5" fillId="0" borderId="0" applyNumberFormat="0" applyBorder="0" applyAlignment="0"/>
    <xf numFmtId="0" fontId="15" fillId="0" borderId="0"/>
    <xf numFmtId="0" fontId="15" fillId="0" borderId="0"/>
    <xf numFmtId="0" fontId="36" fillId="0" borderId="0"/>
    <xf numFmtId="0" fontId="37" fillId="0" borderId="0"/>
    <xf numFmtId="0" fontId="1" fillId="0" borderId="0"/>
    <xf numFmtId="0" fontId="16" fillId="0" borderId="0"/>
    <xf numFmtId="0" fontId="1" fillId="0" borderId="0"/>
    <xf numFmtId="0" fontId="1" fillId="0" borderId="0"/>
    <xf numFmtId="37" fontId="5" fillId="4" borderId="0" applyFill="0"/>
    <xf numFmtId="0" fontId="38" fillId="0" borderId="0">
      <alignment vertical="top"/>
    </xf>
    <xf numFmtId="0" fontId="15" fillId="0" borderId="0"/>
    <xf numFmtId="0" fontId="15" fillId="0" borderId="0"/>
    <xf numFmtId="0" fontId="15" fillId="0" borderId="0"/>
    <xf numFmtId="0" fontId="39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" fillId="31" borderId="40" applyNumberFormat="0" applyFont="0" applyAlignment="0" applyProtection="0"/>
    <xf numFmtId="0" fontId="15" fillId="9" borderId="33" applyNumberFormat="0" applyFont="0" applyAlignment="0" applyProtection="0"/>
    <xf numFmtId="0" fontId="15" fillId="9" borderId="33" applyNumberFormat="0" applyFont="0" applyAlignment="0" applyProtection="0"/>
    <xf numFmtId="0" fontId="15" fillId="9" borderId="33" applyNumberFormat="0" applyFont="0" applyAlignment="0" applyProtection="0"/>
    <xf numFmtId="0" fontId="40" fillId="28" borderId="41" applyNumberFormat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42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36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28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4" fillId="0" borderId="0" xfId="0" applyFont="1"/>
    <xf numFmtId="37" fontId="9" fillId="3" borderId="0" xfId="0" applyFont="1" applyFill="1" applyAlignment="1" applyProtection="1">
      <alignment horizontal="center" vertical="center"/>
    </xf>
  </cellXfs>
  <cellStyles count="115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10" xfId="45"/>
    <cellStyle name="Comma 11" xfId="46"/>
    <cellStyle name="Comma 12" xfId="114"/>
    <cellStyle name="Comma 2" xfId="11"/>
    <cellStyle name="Comma 2 2" xfId="12"/>
    <cellStyle name="Comma 2 3" xfId="47"/>
    <cellStyle name="Comma 2 4" xfId="48"/>
    <cellStyle name="Comma 3" xfId="49"/>
    <cellStyle name="Comma 3 2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Currency 2" xfId="57"/>
    <cellStyle name="Currency 2 2" xfId="58"/>
    <cellStyle name="Currency 2 3" xfId="59"/>
    <cellStyle name="Currency 3" xfId="60"/>
    <cellStyle name="Currency 4" xfId="61"/>
    <cellStyle name="Currency 5" xfId="112"/>
    <cellStyle name="Explanatory Text 2" xfId="62"/>
    <cellStyle name="Good 2" xfId="63"/>
    <cellStyle name="Heading 1 2" xfId="64"/>
    <cellStyle name="Heading 2 2" xfId="65"/>
    <cellStyle name="Heading 3 2" xfId="66"/>
    <cellStyle name="Heading 4 2" xfId="67"/>
    <cellStyle name="Hyperlink" xfId="2" builtinId="8"/>
    <cellStyle name="Hyperlink 2" xfId="68"/>
    <cellStyle name="Input 2" xfId="69"/>
    <cellStyle name="Linked Cell 2" xfId="70"/>
    <cellStyle name="Neutral 2" xfId="71"/>
    <cellStyle name="Normal" xfId="0" builtinId="0"/>
    <cellStyle name="Normal - Style1" xfId="72"/>
    <cellStyle name="Normal - Style2" xfId="73"/>
    <cellStyle name="Normal - Style3" xfId="74"/>
    <cellStyle name="Normal - Style4" xfId="75"/>
    <cellStyle name="Normal - Style5" xfId="76"/>
    <cellStyle name="Normal 10" xfId="77"/>
    <cellStyle name="Normal 11" xfId="78"/>
    <cellStyle name="Normal 11 2" xfId="13"/>
    <cellStyle name="Normal 12" xfId="79"/>
    <cellStyle name="Normal 13" xfId="80"/>
    <cellStyle name="Normal 14" xfId="81"/>
    <cellStyle name="Normal 15" xfId="82"/>
    <cellStyle name="Normal 16" xfId="83"/>
    <cellStyle name="Normal 17" xfId="110"/>
    <cellStyle name="Normal 185 2 2" xfId="16"/>
    <cellStyle name="Normal 185 3" xfId="7"/>
    <cellStyle name="Normal 186" xfId="84"/>
    <cellStyle name="Normal 187 2" xfId="14"/>
    <cellStyle name="Normal 188" xfId="85"/>
    <cellStyle name="Normal 2" xfId="8"/>
    <cellStyle name="Normal 2 2" xfId="9"/>
    <cellStyle name="Normal 2 2 2" xfId="88"/>
    <cellStyle name="Normal 2 2_KH DOH" xfId="87"/>
    <cellStyle name="Normal 2 3" xfId="89"/>
    <cellStyle name="Normal 2 4" xfId="90"/>
    <cellStyle name="Normal 2 5" xfId="111"/>
    <cellStyle name="Normal 2_KH DOH" xfId="86"/>
    <cellStyle name="Normal 3" xfId="4"/>
    <cellStyle name="Normal 3 10 2" xfId="15"/>
    <cellStyle name="Normal 3 2" xfId="6"/>
    <cellStyle name="Normal 3 3" xfId="91"/>
    <cellStyle name="Normal 3_2013 2" xfId="92"/>
    <cellStyle name="Normal 4" xfId="93"/>
    <cellStyle name="Normal 41 2 2" xfId="17"/>
    <cellStyle name="Normal 5" xfId="94"/>
    <cellStyle name="Normal 5 2" xfId="95"/>
    <cellStyle name="Normal 5_2013 2" xfId="96"/>
    <cellStyle name="Normal 6" xfId="5"/>
    <cellStyle name="Normal 7" xfId="97"/>
    <cellStyle name="Normal 8" xfId="98"/>
    <cellStyle name="Normal 9" xfId="99"/>
    <cellStyle name="Note 2" xfId="100"/>
    <cellStyle name="Note 2 2" xfId="101"/>
    <cellStyle name="Note 3" xfId="102"/>
    <cellStyle name="Note 3 2" xfId="103"/>
    <cellStyle name="Output 2" xfId="104"/>
    <cellStyle name="Percent" xfId="3" builtinId="5"/>
    <cellStyle name="Percent 2" xfId="10"/>
    <cellStyle name="Percent 2 2" xfId="105"/>
    <cellStyle name="Percent 3" xfId="106"/>
    <cellStyle name="Percent 4" xfId="113"/>
    <cellStyle name="Title 2" xfId="107"/>
    <cellStyle name="Total 2" xfId="108"/>
    <cellStyle name="Warning Text 2" xfId="10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nuffile\enuffuser\BudAdv\Reports\In%20Production\System%20Reports\Balance%20Sheet_byNetwor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sion.huronconsultinggroup.com/hec/wp/proj/SSM/Documentation/Labor/Analytics/Benchmarking/SSM_Benchmarking_File_2010.10.13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wollman\Local%20Settings\Temporary%20Internet%20Files\Content.Outlook\35YD3253\PHSJMC%2071200%20Imaging-MR%20SIP%2020110831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JH%20Financial%20Data\JEs\LAWSON%20JE\FY2011%20Journal%20Entries\JE%20FY2011%2012%20Jun\10-SJHF%20Beneficial%20Interes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ptofHealth\FY2015\Budget%20Supporting%20Files\SJMC\Bud2015-145%20SJMC%20Working%20Fil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hul1\Local%20Settings\Temporary%20Internet%20Files\OLK354\XLFinance\WeeklyRepor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evkin\Local%20Settings\Temporary%20Internet%20Files\Content.Outlook\A9LH3NB6\Journal%20Entry%20Upload%20with%20Addins%20Rvs%20nxt%20y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olf\Local%20Settings\Temporary%20Internet%20Files\OLK1C\Occupancy2007-W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nuffile\enuffuser\hospadv\reports\Network%20Folders\Network%20-%20Northwest\NetworkConsolidation%20-%20NorthWest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Budget\2012\Whatcom\Huron\Working%20Target%20Worksheet%20and%20UOS%20Data%20Follow-Up%20Data%20Needs%202011-06-0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nuffile\enuffuser\budadv\reports\Financial%20Statements\System%20Reports\Distribution\Income%20Statement%20Summary%20-%20PH%20EBITDA%20version%20-%20by%20Commun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eirne.HURONCONSULTING\Local%20Settings\Temp\Benchmarking\Covenant\WFH%20Covenant%20Benchmarking%2003-05-09%20w%20Gaps_v2%20CT%20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nuffile\enuffuser\budadv\reports\Financial%20Statements\System%20Reports\Distribution\Balance%20Sheet_byNetwor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nuffile\enuffuser\budadv\reports\Network%20Folders\Network%20-%20PH%20Medical%20Group\MedGroupFinStmt-Interactiv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sat\AppData\Local\Microsoft\Windows\Temporary%20Internet%20Files\Content.Outlook\N0UTR8FQ\NWNetwork_Summary_061114%203P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NERSTONE%20-%20Dan\WR%20Data%20loads\WR%20GL165%20July%20August%20Sept%202011%20Act%20Stats%20bgl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oncar\Local%20Settings\Temporary%20Internet%20Files\Content.Outlook\6HXEU6UM\Client%20Data\Peace%20Health\Benchmarking%20File\PeaceHealth%20Benchmarking%20File%202011-05-3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gsat\AppData\Local\Microsoft\Windows\Temporary%20Internet%20Files\Content.Outlook\N0UTR8FQ\DOH%20Budget%20Stats%20T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Summary"/>
      <sheetName val="Savings Breakdown"/>
      <sheetName val="FTEs by Dept. Series"/>
      <sheetName val="Dollars by Dept. Series"/>
      <sheetName val="FTE distribution"/>
      <sheetName val="Mapping"/>
      <sheetName val="Hospital Peer Group"/>
      <sheetName val="Hospital Benchmarking"/>
      <sheetName val="Overtime Analysis Dept."/>
      <sheetName val="Overtime Analysis Global"/>
      <sheetName val="Agency Analysis Global"/>
      <sheetName val="Volumes ----&gt;"/>
      <sheetName val="Volume by Month"/>
      <sheetName val="Facility Trend Data ---&gt;"/>
      <sheetName val="Facility Stats"/>
      <sheetName val="Discharges"/>
      <sheetName val="Patient Days"/>
      <sheetName val="Targets ---&gt;"/>
      <sheetName val="Budget"/>
      <sheetName val="Solucient ----&gt;"/>
      <sheetName val="Payroll Data ----&gt;"/>
      <sheetName val="Productive Hours"/>
      <sheetName val="Paid Hours"/>
      <sheetName val="Regular Hours"/>
      <sheetName val="OT Hours"/>
      <sheetName val="Agency Hours"/>
      <sheetName val="Paid Dollars"/>
      <sheetName val="Agency Dollars"/>
      <sheetName val="Worked HRperUOS"/>
      <sheetName val="Lookups &amp; Named Ranges ----&gt;"/>
      <sheetName val="Benchmark lookup &amp; Named Ranges"/>
      <sheetName val="Mapping Named Ranges"/>
      <sheetName val="Lookup-departments &amp; volumes"/>
      <sheetName val="Benchmarks"/>
      <sheetName val="California Inpatient Nursin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A3" t="str">
            <v>Ambulatory_Care_Clinics</v>
          </cell>
        </row>
        <row r="4">
          <cell r="A4" t="str">
            <v>Cardiovascular_Services</v>
          </cell>
        </row>
        <row r="5">
          <cell r="A5" t="str">
            <v>Community_Outreach</v>
          </cell>
        </row>
        <row r="6">
          <cell r="A6" t="str">
            <v>Clinical_Resource_Management</v>
          </cell>
        </row>
        <row r="7">
          <cell r="A7" t="str">
            <v>Dialysis_Services</v>
          </cell>
        </row>
        <row r="8">
          <cell r="A8" t="str">
            <v>Educational_Services</v>
          </cell>
        </row>
        <row r="9">
          <cell r="A9" t="str">
            <v>Emergency_Services</v>
          </cell>
        </row>
        <row r="10">
          <cell r="A10" t="str">
            <v>Environmental_Services</v>
          </cell>
        </row>
        <row r="11">
          <cell r="A11" t="str">
            <v>Facility_Services</v>
          </cell>
        </row>
        <row r="12">
          <cell r="A12" t="str">
            <v>Fiscal_Services</v>
          </cell>
        </row>
        <row r="13">
          <cell r="A13" t="str">
            <v>FoodandNutrition_Services</v>
          </cell>
        </row>
        <row r="14">
          <cell r="A14" t="str">
            <v>General_Facility</v>
          </cell>
        </row>
        <row r="15">
          <cell r="A15" t="str">
            <v>HIM</v>
          </cell>
        </row>
        <row r="16">
          <cell r="A16" t="str">
            <v>Home_Care_Services</v>
          </cell>
        </row>
        <row r="17">
          <cell r="A17" t="str">
            <v>Hospital_Administration</v>
          </cell>
        </row>
        <row r="18">
          <cell r="A18" t="str">
            <v>Human_Resources</v>
          </cell>
        </row>
        <row r="19">
          <cell r="A19" t="str">
            <v>Imaging_Services</v>
          </cell>
        </row>
        <row r="20">
          <cell r="A20" t="str">
            <v>Information_Technology</v>
          </cell>
        </row>
        <row r="21">
          <cell r="A21" t="str">
            <v>Inpatient_Nursing_Services</v>
          </cell>
        </row>
        <row r="22">
          <cell r="A22" t="str">
            <v>Laboratory_Services</v>
          </cell>
        </row>
        <row r="23">
          <cell r="A23" t="str">
            <v>Materials_Management_Services</v>
          </cell>
        </row>
        <row r="24">
          <cell r="A24" t="str">
            <v>Medical_Staff_Office</v>
          </cell>
        </row>
        <row r="25">
          <cell r="A25" t="str">
            <v>Neurodiagnostic_Services</v>
          </cell>
        </row>
        <row r="26">
          <cell r="A26" t="str">
            <v>Other_Clinical_Support_Services</v>
          </cell>
        </row>
        <row r="27">
          <cell r="A27" t="str">
            <v>Other_Support_Services</v>
          </cell>
        </row>
        <row r="28">
          <cell r="A28" t="str">
            <v>Pharmacy_Services</v>
          </cell>
        </row>
        <row r="29">
          <cell r="A29" t="str">
            <v>Primary_Care_Medical_Group</v>
          </cell>
        </row>
        <row r="30">
          <cell r="A30" t="str">
            <v>PsychiatryAndPsychological_Services</v>
          </cell>
        </row>
        <row r="31">
          <cell r="A31" t="str">
            <v>Radiation_Therapy_Services</v>
          </cell>
        </row>
        <row r="32">
          <cell r="A32" t="str">
            <v>Rehabilitation_Services</v>
          </cell>
        </row>
        <row r="33">
          <cell r="A33" t="str">
            <v>Respiratory_Care_Services</v>
          </cell>
        </row>
        <row r="34">
          <cell r="A34" t="str">
            <v>Surgical_Services</v>
          </cell>
        </row>
        <row r="35">
          <cell r="A35" t="str">
            <v>Strategic_Planning_MarketingandCommunity_Relations</v>
          </cell>
        </row>
      </sheetData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xamples - Scenario Calcs"/>
      <sheetName val="Dept SIP Summary"/>
      <sheetName val="Initiative1"/>
      <sheetName val="Initiative2"/>
      <sheetName val="Initiative3"/>
      <sheetName val="Initiative4"/>
      <sheetName val="Initiative5"/>
      <sheetName val="Initiative6"/>
      <sheetName val="Initiative7"/>
      <sheetName val="Initiative8"/>
      <sheetName val="Initiative9"/>
      <sheetName val="Initiative10"/>
      <sheetName val="Drop-Down Lookups"/>
      <sheetName val="Avg Hourly Rate"/>
      <sheetName val="CC_Dept"/>
      <sheetName val="CC_Dept_Rates"/>
      <sheetName val="CC_Dept_Rates shows formu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A5" t="str">
            <v>(Choose Initiative Type from Drop-Down)</v>
          </cell>
        </row>
        <row r="6">
          <cell r="A6" t="str">
            <v xml:space="preserve">Align staff schedules to match demand and/or change patient scheduling </v>
          </cell>
        </row>
        <row r="7">
          <cell r="A7" t="str">
            <v>Change # staff assigned per procedure, per patient or per activity by implementing new staffing matrices and guidelines</v>
          </cell>
        </row>
        <row r="8">
          <cell r="A8" t="str">
            <v>Centralize, decentralize, or consolidate functions or number of sites/locations supported</v>
          </cell>
        </row>
        <row r="9">
          <cell r="A9" t="str">
            <v>Reduce hours of operation or coverage for department or selected functions within department</v>
          </cell>
        </row>
        <row r="10">
          <cell r="A10" t="str">
            <v>Implement new or increased technology to automate or streamline a process</v>
          </cell>
        </row>
        <row r="11">
          <cell r="A11" t="str">
            <v>Eliminate (or reduce) lower priority services or work</v>
          </cell>
        </row>
        <row r="12">
          <cell r="A12" t="str">
            <v>Outsource a function, process, position and/or department</v>
          </cell>
        </row>
        <row r="13">
          <cell r="A13" t="str">
            <v>Reassign work or cross-train staff</v>
          </cell>
        </row>
        <row r="14">
          <cell r="A14" t="str">
            <v>Reduce "indirect", overhead, administrative or specialty staff</v>
          </cell>
        </row>
        <row r="15">
          <cell r="A15" t="str">
            <v>Reduce overtime utilization</v>
          </cell>
        </row>
        <row r="16">
          <cell r="A16" t="str">
            <v xml:space="preserve">Redesign work to improve productivity and reduce bottlenecks  </v>
          </cell>
        </row>
        <row r="17">
          <cell r="A17" t="str">
            <v>Other: Please specify by typing in this cell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emp Rest Net Assets Recon"/>
      <sheetName val="Nancy Fry Notes"/>
      <sheetName val="Tables"/>
    </sheetNames>
    <sheetDataSet>
      <sheetData sheetId="0" refreshError="1"/>
      <sheetData sheetId="1">
        <row r="10">
          <cell r="C10" t="str">
            <v>10-SJHF Beneficial Interest</v>
          </cell>
        </row>
        <row r="18">
          <cell r="C18">
            <v>1</v>
          </cell>
        </row>
      </sheetData>
      <sheetData sheetId="2"/>
      <sheetData sheetId="3" refreshError="1"/>
      <sheetData sheetId="4">
        <row r="5">
          <cell r="B5" t="str">
            <v>J</v>
          </cell>
          <cell r="E5" t="str">
            <v>N</v>
          </cell>
          <cell r="H5" t="str">
            <v>N</v>
          </cell>
          <cell r="K5">
            <v>1</v>
          </cell>
        </row>
        <row r="6">
          <cell r="B6" t="str">
            <v>P</v>
          </cell>
          <cell r="E6" t="str">
            <v>Y</v>
          </cell>
          <cell r="H6" t="str">
            <v>I</v>
          </cell>
          <cell r="K6">
            <v>5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18">
          <cell r="B18">
            <v>7</v>
          </cell>
        </row>
        <row r="19">
          <cell r="B19">
            <v>8</v>
          </cell>
        </row>
        <row r="20">
          <cell r="B20">
            <v>9</v>
          </cell>
        </row>
        <row r="21">
          <cell r="B21">
            <v>10</v>
          </cell>
        </row>
        <row r="22">
          <cell r="B22">
            <v>11</v>
          </cell>
        </row>
        <row r="23">
          <cell r="B23">
            <v>12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NWNW Bud15detail byCommunity"/>
      <sheetName val="Stats for DOH"/>
      <sheetName val="Beds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 1 Report"/>
    </sheetNames>
    <sheetDataSet>
      <sheetData sheetId="0">
        <row r="1">
          <cell r="A1" t="str">
            <v>MEALS SERVED</v>
          </cell>
        </row>
        <row r="2">
          <cell r="A2" t="str">
            <v xml:space="preserve">WEEK OF </v>
          </cell>
        </row>
        <row r="4">
          <cell r="A4" t="str">
            <v>DIETARY MEALS</v>
          </cell>
          <cell r="D4" t="str">
            <v>/ 3.50</v>
          </cell>
          <cell r="E4" t="str">
            <v>=</v>
          </cell>
          <cell r="F4">
            <v>0</v>
          </cell>
        </row>
        <row r="5">
          <cell r="A5" t="str">
            <v>DOCTOR MEALS</v>
          </cell>
          <cell r="D5" t="str">
            <v>/ 3.50</v>
          </cell>
          <cell r="E5" t="str">
            <v>=</v>
          </cell>
          <cell r="F5">
            <v>0</v>
          </cell>
        </row>
        <row r="6">
          <cell r="A6" t="str">
            <v>DEPT. CHARGES</v>
          </cell>
          <cell r="D6" t="str">
            <v>/ 3.50</v>
          </cell>
          <cell r="E6" t="str">
            <v>=</v>
          </cell>
          <cell r="F6">
            <v>0</v>
          </cell>
        </row>
        <row r="7">
          <cell r="A7" t="str">
            <v>VOLUNTEER</v>
          </cell>
          <cell r="D7" t="str">
            <v>/ 3.50</v>
          </cell>
          <cell r="E7" t="str">
            <v>=</v>
          </cell>
          <cell r="F7">
            <v>0</v>
          </cell>
        </row>
        <row r="8">
          <cell r="A8" t="str">
            <v>VENDING</v>
          </cell>
          <cell r="D8" t="str">
            <v>/ 3.50</v>
          </cell>
          <cell r="E8" t="str">
            <v>=</v>
          </cell>
          <cell r="F8">
            <v>0</v>
          </cell>
        </row>
        <row r="9">
          <cell r="A9" t="str">
            <v>CATERING</v>
          </cell>
          <cell r="D9" t="str">
            <v>/ 3.50</v>
          </cell>
          <cell r="E9" t="str">
            <v>=</v>
          </cell>
          <cell r="F9">
            <v>0</v>
          </cell>
        </row>
        <row r="10">
          <cell r="A10" t="str">
            <v>CAFETERIA CASH</v>
          </cell>
          <cell r="D10" t="str">
            <v>/ 3.50</v>
          </cell>
          <cell r="E10" t="str">
            <v>=</v>
          </cell>
          <cell r="F10">
            <v>0</v>
          </cell>
        </row>
        <row r="11">
          <cell r="A11" t="str">
            <v>TECH TIME</v>
          </cell>
          <cell r="D11" t="str">
            <v>/ 3.50</v>
          </cell>
          <cell r="E11" t="str">
            <v>=</v>
          </cell>
          <cell r="F11">
            <v>0</v>
          </cell>
        </row>
        <row r="13">
          <cell r="A13" t="str">
            <v>TOTAL</v>
          </cell>
          <cell r="B13">
            <v>0</v>
          </cell>
          <cell r="F13">
            <v>0</v>
          </cell>
        </row>
        <row r="15">
          <cell r="A15" t="str">
            <v>PATIENT MEALS</v>
          </cell>
          <cell r="D15" t="str">
            <v>*2.80</v>
          </cell>
          <cell r="E15" t="str">
            <v>=</v>
          </cell>
          <cell r="F15">
            <v>0</v>
          </cell>
        </row>
        <row r="16">
          <cell r="D16" t="str">
            <v>*2.80</v>
          </cell>
          <cell r="F16">
            <v>0</v>
          </cell>
        </row>
        <row r="17">
          <cell r="A17" t="str">
            <v xml:space="preserve">                                                                                                                                                                     </v>
          </cell>
          <cell r="F17">
            <v>0</v>
          </cell>
        </row>
        <row r="19">
          <cell r="A19" t="str">
            <v>TOTAL FOOD COST/WEEK</v>
          </cell>
          <cell r="C19" t="str">
            <v>TOTAL MEALS</v>
          </cell>
          <cell r="F19" t="str">
            <v>TOTAL FOOD COST/MEAL</v>
          </cell>
        </row>
        <row r="20">
          <cell r="C20">
            <v>0</v>
          </cell>
          <cell r="F20" t="e">
            <v>#DIV/0!</v>
          </cell>
        </row>
        <row r="23">
          <cell r="A23" t="str">
            <v xml:space="preserve"> </v>
          </cell>
          <cell r="C23" t="str">
            <v>WEEKLY PRODUCTIVITY MONITOR</v>
          </cell>
        </row>
        <row r="24">
          <cell r="A24" t="str">
            <v>DIETARY/CAFETERIA</v>
          </cell>
          <cell r="C24" t="str">
            <v>MEALS</v>
          </cell>
        </row>
        <row r="25">
          <cell r="A25" t="str">
            <v xml:space="preserve">  DEPARTMENT</v>
          </cell>
          <cell r="C25" t="str">
            <v>UNITS OF MEASURE</v>
          </cell>
          <cell r="G25" t="str">
            <v>2/1/98</v>
          </cell>
        </row>
        <row r="26">
          <cell r="A26">
            <v>0</v>
          </cell>
          <cell r="D26">
            <v>1100</v>
          </cell>
          <cell r="G26" t="e">
            <v>#DIV/0!</v>
          </cell>
        </row>
        <row r="27">
          <cell r="A27" t="str">
            <v>NO OF UNITS OF MEASURE</v>
          </cell>
          <cell r="D27" t="str">
            <v>HOURS WORKED</v>
          </cell>
          <cell r="G27" t="str">
            <v>ACTUAL HOURS</v>
          </cell>
        </row>
        <row r="28">
          <cell r="G28" t="str">
            <v>PER UNIT OF MEAS.</v>
          </cell>
        </row>
        <row r="30">
          <cell r="A30">
            <v>0.22420000000000001</v>
          </cell>
          <cell r="B30" t="str">
            <v xml:space="preserve"> </v>
          </cell>
          <cell r="D30" t="str">
            <v>100%</v>
          </cell>
          <cell r="G30" t="e">
            <v>#DIV/0!</v>
          </cell>
        </row>
        <row r="31">
          <cell r="A31" t="str">
            <v>BUDGETED HOURS PER UNIT</v>
          </cell>
          <cell r="D31" t="str">
            <v>BUDGETED PROD.</v>
          </cell>
          <cell r="G31" t="str">
            <v>ACTUAL PROD.</v>
          </cell>
        </row>
        <row r="34">
          <cell r="A34" t="str">
            <v>EXPLANATION IF BELOW 100%: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</sheetNames>
    <sheetDataSet>
      <sheetData sheetId="0" refreshError="1"/>
      <sheetData sheetId="1" refreshError="1"/>
      <sheetData sheetId="2">
        <row r="11">
          <cell r="B11">
            <v>1</v>
          </cell>
        </row>
        <row r="12">
          <cell r="B12">
            <v>2</v>
          </cell>
        </row>
        <row r="13">
          <cell r="B13">
            <v>3</v>
          </cell>
        </row>
        <row r="14">
          <cell r="B14">
            <v>4</v>
          </cell>
        </row>
        <row r="15">
          <cell r="B15">
            <v>5</v>
          </cell>
        </row>
        <row r="16">
          <cell r="B16">
            <v>6</v>
          </cell>
        </row>
        <row r="17">
          <cell r="B17">
            <v>7</v>
          </cell>
        </row>
        <row r="18">
          <cell r="B18">
            <v>8</v>
          </cell>
        </row>
        <row r="19">
          <cell r="B19">
            <v>9</v>
          </cell>
        </row>
        <row r="20">
          <cell r="B20">
            <v>10</v>
          </cell>
        </row>
        <row r="21">
          <cell r="B21">
            <v>11</v>
          </cell>
        </row>
        <row r="22">
          <cell r="B22">
            <v>12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rior"/>
      <sheetName val="EPSi"/>
      <sheetName val="FY07 mo totals"/>
      <sheetName val="BudCompare"/>
      <sheetName val="FY07 Bud"/>
      <sheetName val="LOS"/>
      <sheetName val="OP"/>
      <sheetName val="Licensed"/>
      <sheetName val="MedSurg Graph"/>
      <sheetName val="Instruc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Detail-Curr Yr"/>
      <sheetName val="Detail-Prior Yr"/>
      <sheetName val="Jun"/>
      <sheetName val="Drop 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mmary"/>
      <sheetName val="Report"/>
      <sheetName val="Charts"/>
      <sheetName val="Capital"/>
      <sheetName val="SPMRatings"/>
      <sheetName val="Instructions"/>
      <sheetName val="User"/>
      <sheetName val="Ratios"/>
      <sheetName val="CaseMix"/>
      <sheetName val="KMC"/>
      <sheetName val="Orientation"/>
      <sheetName val="RptClose"/>
      <sheetName val="Hidden"/>
      <sheetName val="Whatcom"/>
      <sheetName val="UnitedGen"/>
      <sheetName val="SJMC"/>
      <sheetName val="PIMC"/>
      <sheetName val="PHMG"/>
      <sheetName val="oip phmg"/>
      <sheetName val="oip"/>
      <sheetName val="oip kmc"/>
      <sheetName val="Settings"/>
      <sheetName val="Delivery"/>
    </sheetNames>
    <sheetDataSet>
      <sheetData sheetId="0">
        <row r="1">
          <cell r="AG1" t="str">
            <v>Use Individual Scenarios</v>
          </cell>
        </row>
        <row r="2">
          <cell r="AG2">
            <v>0</v>
          </cell>
        </row>
        <row r="3">
          <cell r="AG3">
            <v>0</v>
          </cell>
        </row>
        <row r="4">
          <cell r="AG4">
            <v>0</v>
          </cell>
        </row>
        <row r="5">
          <cell r="AG5">
            <v>0</v>
          </cell>
        </row>
        <row r="6">
          <cell r="AG6">
            <v>0</v>
          </cell>
        </row>
        <row r="7">
          <cell r="AG7">
            <v>0</v>
          </cell>
        </row>
        <row r="8">
          <cell r="AG8">
            <v>0</v>
          </cell>
        </row>
        <row r="9">
          <cell r="AG9">
            <v>0</v>
          </cell>
        </row>
        <row r="10">
          <cell r="AG10">
            <v>0</v>
          </cell>
        </row>
        <row r="11">
          <cell r="AG11">
            <v>0</v>
          </cell>
        </row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5">
          <cell r="AG15">
            <v>0</v>
          </cell>
        </row>
        <row r="16">
          <cell r="AG16">
            <v>0</v>
          </cell>
        </row>
        <row r="17">
          <cell r="AG17">
            <v>0</v>
          </cell>
        </row>
        <row r="18">
          <cell r="AG18">
            <v>0</v>
          </cell>
        </row>
        <row r="19">
          <cell r="AG19">
            <v>0</v>
          </cell>
        </row>
        <row r="20">
          <cell r="AG20">
            <v>0</v>
          </cell>
        </row>
        <row r="21">
          <cell r="AG21">
            <v>0</v>
          </cell>
        </row>
        <row r="22">
          <cell r="AG22">
            <v>0</v>
          </cell>
        </row>
        <row r="23">
          <cell r="AG23">
            <v>0</v>
          </cell>
        </row>
        <row r="24">
          <cell r="AG24">
            <v>0</v>
          </cell>
        </row>
        <row r="25">
          <cell r="AG25">
            <v>0</v>
          </cell>
        </row>
        <row r="26">
          <cell r="AG26">
            <v>0</v>
          </cell>
        </row>
        <row r="27">
          <cell r="AG27">
            <v>0</v>
          </cell>
        </row>
        <row r="28">
          <cell r="AG28">
            <v>0</v>
          </cell>
        </row>
        <row r="29">
          <cell r="AG29">
            <v>0</v>
          </cell>
        </row>
        <row r="30">
          <cell r="AG30">
            <v>0</v>
          </cell>
        </row>
        <row r="31">
          <cell r="AG31">
            <v>0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5">
          <cell r="AG35">
            <v>0</v>
          </cell>
        </row>
        <row r="36">
          <cell r="AG36">
            <v>0</v>
          </cell>
        </row>
        <row r="37">
          <cell r="AG37">
            <v>0</v>
          </cell>
        </row>
        <row r="38">
          <cell r="AG38">
            <v>0</v>
          </cell>
        </row>
        <row r="39">
          <cell r="AG39">
            <v>0</v>
          </cell>
        </row>
        <row r="40">
          <cell r="AG40">
            <v>0</v>
          </cell>
        </row>
        <row r="41">
          <cell r="AG41">
            <v>0</v>
          </cell>
        </row>
        <row r="42">
          <cell r="AG42">
            <v>0</v>
          </cell>
        </row>
        <row r="43">
          <cell r="AG43">
            <v>0</v>
          </cell>
        </row>
        <row r="44">
          <cell r="AG44">
            <v>0</v>
          </cell>
        </row>
        <row r="45">
          <cell r="AG45">
            <v>0</v>
          </cell>
        </row>
        <row r="46">
          <cell r="AG46">
            <v>0</v>
          </cell>
        </row>
        <row r="47">
          <cell r="AG47">
            <v>0</v>
          </cell>
        </row>
        <row r="48">
          <cell r="AG48">
            <v>0</v>
          </cell>
        </row>
        <row r="49">
          <cell r="AG49">
            <v>0</v>
          </cell>
        </row>
        <row r="50">
          <cell r="AG50">
            <v>0</v>
          </cell>
        </row>
        <row r="51">
          <cell r="AG51">
            <v>0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59">
          <cell r="AG59">
            <v>0</v>
          </cell>
        </row>
        <row r="60">
          <cell r="AG60">
            <v>0</v>
          </cell>
        </row>
        <row r="61">
          <cell r="AG61">
            <v>0</v>
          </cell>
        </row>
        <row r="62">
          <cell r="AG62">
            <v>0</v>
          </cell>
        </row>
        <row r="63">
          <cell r="AG63">
            <v>0</v>
          </cell>
        </row>
        <row r="64">
          <cell r="AG64">
            <v>0</v>
          </cell>
        </row>
        <row r="65">
          <cell r="AG65">
            <v>0</v>
          </cell>
        </row>
        <row r="66">
          <cell r="AG66">
            <v>0</v>
          </cell>
        </row>
        <row r="67">
          <cell r="AG67">
            <v>0</v>
          </cell>
        </row>
        <row r="68">
          <cell r="AG68">
            <v>0</v>
          </cell>
        </row>
        <row r="69">
          <cell r="AG69">
            <v>0</v>
          </cell>
        </row>
        <row r="70">
          <cell r="AG70">
            <v>0</v>
          </cell>
        </row>
        <row r="71">
          <cell r="AG71">
            <v>0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5">
          <cell r="AG75">
            <v>0</v>
          </cell>
        </row>
        <row r="76">
          <cell r="AG76">
            <v>0</v>
          </cell>
        </row>
        <row r="77">
          <cell r="AG77">
            <v>0</v>
          </cell>
        </row>
        <row r="78">
          <cell r="AG78">
            <v>0</v>
          </cell>
        </row>
        <row r="79">
          <cell r="AG79">
            <v>0</v>
          </cell>
        </row>
        <row r="80">
          <cell r="AG80">
            <v>0</v>
          </cell>
        </row>
        <row r="81">
          <cell r="AG81">
            <v>0</v>
          </cell>
        </row>
        <row r="82">
          <cell r="AG82">
            <v>0</v>
          </cell>
        </row>
        <row r="83">
          <cell r="AG83">
            <v>0</v>
          </cell>
        </row>
        <row r="84">
          <cell r="AG84">
            <v>0</v>
          </cell>
        </row>
        <row r="85">
          <cell r="AG85">
            <v>0</v>
          </cell>
        </row>
        <row r="86">
          <cell r="AG86">
            <v>0</v>
          </cell>
        </row>
        <row r="87">
          <cell r="AG87">
            <v>0</v>
          </cell>
        </row>
        <row r="88">
          <cell r="AG88">
            <v>0</v>
          </cell>
        </row>
        <row r="89">
          <cell r="AG89">
            <v>0</v>
          </cell>
        </row>
        <row r="90">
          <cell r="AG90">
            <v>0</v>
          </cell>
        </row>
        <row r="91">
          <cell r="AG91">
            <v>0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AG97">
            <v>0</v>
          </cell>
        </row>
        <row r="98">
          <cell r="AG98">
            <v>0</v>
          </cell>
        </row>
        <row r="99">
          <cell r="AG99">
            <v>0</v>
          </cell>
        </row>
        <row r="100">
          <cell r="AG100">
            <v>0</v>
          </cell>
        </row>
        <row r="101">
          <cell r="AG101">
            <v>0</v>
          </cell>
        </row>
        <row r="102">
          <cell r="AG10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>
        <row r="36">
          <cell r="G36">
            <v>2012</v>
          </cell>
        </row>
      </sheetData>
      <sheetData sheetId="11"/>
      <sheetData sheetId="12" refreshError="1"/>
      <sheetData sheetId="13"/>
      <sheetData sheetId="14">
        <row r="36">
          <cell r="G36">
            <v>2012</v>
          </cell>
        </row>
      </sheetData>
      <sheetData sheetId="15">
        <row r="36">
          <cell r="G36">
            <v>2012</v>
          </cell>
        </row>
      </sheetData>
      <sheetData sheetId="16">
        <row r="36">
          <cell r="G36">
            <v>2012</v>
          </cell>
        </row>
      </sheetData>
      <sheetData sheetId="17">
        <row r="36">
          <cell r="G36">
            <v>2012</v>
          </cell>
        </row>
      </sheetData>
      <sheetData sheetId="18">
        <row r="36">
          <cell r="G36">
            <v>2012</v>
          </cell>
        </row>
      </sheetData>
      <sheetData sheetId="19">
        <row r="36">
          <cell r="G36">
            <v>2012</v>
          </cell>
        </row>
      </sheetData>
      <sheetData sheetId="20">
        <row r="36">
          <cell r="G36">
            <v>2012</v>
          </cell>
        </row>
      </sheetData>
      <sheetData sheetId="21">
        <row r="36">
          <cell r="G36">
            <v>2012</v>
          </cell>
        </row>
      </sheetData>
      <sheetData sheetId="22">
        <row r="31">
          <cell r="C31" t="str">
            <v>Scenario=0</v>
          </cell>
        </row>
      </sheetData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Targets"/>
      <sheetName val="In Scope Dept Categories"/>
      <sheetName val="All Missing Stats Table 6-7-11"/>
      <sheetName val="Table Emailed to Carolyn"/>
      <sheetName val="Sheet1"/>
    </sheetNames>
    <sheetDataSet>
      <sheetData sheetId="0"/>
      <sheetData sheetId="1"/>
      <sheetData sheetId="2">
        <row r="14">
          <cell r="K14" t="str">
            <v>Under Investigation</v>
          </cell>
        </row>
        <row r="15">
          <cell r="K15" t="str">
            <v>Waiting for Stat from Finance</v>
          </cell>
        </row>
        <row r="16">
          <cell r="K16" t="str">
            <v>Waiting for Stat from Dept.</v>
          </cell>
        </row>
        <row r="17">
          <cell r="K17" t="str">
            <v>Resolved - Omit from Tracking</v>
          </cell>
        </row>
        <row r="18">
          <cell r="K18" t="str">
            <v>Resolved - Stats Received</v>
          </cell>
        </row>
      </sheetData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Close"/>
      <sheetName val="Instructions"/>
      <sheetName val="Report"/>
      <sheetName val="User"/>
      <sheetName val="Settings"/>
      <sheetName val="Orientation"/>
      <sheetName val="Delivery"/>
      <sheetName val="Hidden"/>
    </sheetNames>
    <sheetDataSet>
      <sheetData sheetId="0" refreshError="1"/>
      <sheetData sheetId="1"/>
      <sheetData sheetId="2"/>
      <sheetData sheetId="3" refreshError="1"/>
      <sheetData sheetId="4">
        <row r="31">
          <cell r="C31" t="str">
            <v>DEPT.Network='NW'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Noticed"/>
      <sheetName val="Covenant_Benchmarking"/>
      <sheetName val="Gap Summary"/>
      <sheetName val="Gap Summary Series Pivot"/>
      <sheetName val="HistoricalTrendAnalysis(Hours)"/>
      <sheetName val="OR Cases"/>
      <sheetName val="HUCS"/>
      <sheetName val="2008 Census"/>
      <sheetName val="2009 Census"/>
      <sheetName val="COV_HoursByPPE"/>
      <sheetName val="COV_VolumeByPPE"/>
      <sheetName val="Adj Disch"/>
      <sheetName val="HistoricalTrendAnalysis(FTEs)"/>
      <sheetName val="Productivity - All Dpts"/>
      <sheetName val="COV_AOILaborProductivityRatios"/>
      <sheetName val="COV_AOIStaffingConfiguration"/>
      <sheetName val="Covenant_Data"/>
      <sheetName val="Covenant_Data_Pivot"/>
      <sheetName val="Dept&amp;Cost_Ctr_Data_FY08"/>
      <sheetName val="Dept&amp;Cost_Ctr_Data_FY09"/>
      <sheetName val="Covenant_Mapping"/>
      <sheetName val="CovSolucientData"/>
      <sheetName val="Dept List"/>
      <sheetName val="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ser"/>
      <sheetName val="Settings"/>
      <sheetName val="Orientation"/>
      <sheetName val="Delivery"/>
      <sheetName val="RptClose"/>
      <sheetName val="Hidden"/>
      <sheetName val="Formulas"/>
      <sheetName val="Report"/>
      <sheetName val="Charts"/>
      <sheetName val="PLNDrill1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>
        <row r="4">
          <cell r="C4" t="b">
            <v>1</v>
          </cell>
        </row>
        <row r="6">
          <cell r="C6" t="b">
            <v>1</v>
          </cell>
        </row>
        <row r="53">
          <cell r="C53" t="str">
            <v>Physician Network</v>
          </cell>
        </row>
        <row r="54">
          <cell r="C54" t="str">
            <v xml:space="preserve">PROVIDER PRACTICE </v>
          </cell>
        </row>
        <row r="55">
          <cell r="C55">
            <v>0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port"/>
      <sheetName val="KMC"/>
      <sheetName val="Whatcom"/>
      <sheetName val="UnitedGen"/>
      <sheetName val="SJMC"/>
      <sheetName val="PIMC"/>
      <sheetName val="oip"/>
      <sheetName val="oip kmc"/>
      <sheetName val="PHMG"/>
      <sheetName val="oip phmg"/>
    </sheetNames>
    <sheetDataSet>
      <sheetData sheetId="0" refreshError="1"/>
      <sheetData sheetId="1"/>
      <sheetData sheetId="2" refreshError="1"/>
      <sheetData sheetId="3">
        <row r="33">
          <cell r="B33">
            <v>2012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DATA pull"/>
      <sheetName val="DATA bg (2)"/>
      <sheetName val="2011A"/>
      <sheetName val="Clinic Summary 11"/>
      <sheetName val="LISTS"/>
      <sheetName val="GL208"/>
      <sheetName val="GL209"/>
      <sheetName val="STAT CRSWLK"/>
      <sheetName val="STAT GL ACCTS"/>
      <sheetName val="fix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CO</v>
          </cell>
        </row>
        <row r="2">
          <cell r="A2" t="str">
            <v>2010ACTHRSLCR</v>
          </cell>
          <cell r="B2">
            <v>100</v>
          </cell>
        </row>
        <row r="3">
          <cell r="A3" t="str">
            <v>2010ACTHRSWHAT</v>
          </cell>
          <cell r="B3">
            <v>200</v>
          </cell>
        </row>
        <row r="4">
          <cell r="A4" t="str">
            <v>2011ACTHRSSEAR</v>
          </cell>
          <cell r="B4">
            <v>300</v>
          </cell>
        </row>
        <row r="5">
          <cell r="A5" t="str">
            <v>2010ACTHRSPHOR</v>
          </cell>
          <cell r="B5">
            <v>400</v>
          </cell>
        </row>
        <row r="6">
          <cell r="A6" t="str">
            <v>2010ACTHRSPHSR</v>
          </cell>
          <cell r="B6">
            <v>500</v>
          </cell>
        </row>
        <row r="7">
          <cell r="A7" t="str">
            <v>2010ACTHRSPHL</v>
          </cell>
          <cell r="B7">
            <v>600</v>
          </cell>
        </row>
        <row r="8">
          <cell r="A8" t="str">
            <v>2010ACTHRSSYSO</v>
          </cell>
          <cell r="B8">
            <v>800</v>
          </cell>
        </row>
        <row r="9">
          <cell r="A9" t="str">
            <v>2010ACTSTATLCR</v>
          </cell>
        </row>
        <row r="10">
          <cell r="A10" t="str">
            <v>2010ACTSTATWHAT</v>
          </cell>
        </row>
        <row r="11">
          <cell r="A11" t="str">
            <v>2011ACTSTATWHAT</v>
          </cell>
        </row>
        <row r="12">
          <cell r="A12" t="str">
            <v>2011ACTSTATSEAR</v>
          </cell>
        </row>
        <row r="13">
          <cell r="A13" t="str">
            <v>2010ACTSTATPHOR</v>
          </cell>
        </row>
        <row r="14">
          <cell r="A14" t="str">
            <v>2010ACTSTATPHSR</v>
          </cell>
        </row>
        <row r="15">
          <cell r="A15" t="str">
            <v>2010ACTSTATPHL</v>
          </cell>
        </row>
        <row r="16">
          <cell r="A16" t="str">
            <v>2010ACTSTATSYSO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ceHealth Benchmarking"/>
      <sheetName val="PH OUT OF SCOPE Benchmarking"/>
      <sheetName val="Mapping"/>
      <sheetName val="Savings Summary"/>
      <sheetName val="Savings Breakdown"/>
      <sheetName val="FTEs by Dept. Series"/>
      <sheetName val="Dollars by Dept. Series"/>
      <sheetName val="FTE distribution"/>
      <sheetName val="PeaceHealth Peer Group"/>
      <sheetName val="PH OUT OF SCOPE Peer Group"/>
      <sheetName val="Overtime Analysis Dept."/>
      <sheetName val="Overtime Analysis Global"/>
      <sheetName val="Agency Analysis Global"/>
      <sheetName val="Volumes ----&gt;"/>
      <sheetName val="Volume by Month"/>
      <sheetName val="Facility Trend Data ---&gt;"/>
      <sheetName val="Facility Stats"/>
      <sheetName val="CMI"/>
      <sheetName val="G.II.1 Rev FY10&amp;11"/>
      <sheetName val="Targets ---&gt;"/>
      <sheetName val="Budget"/>
      <sheetName val="Solucient ----&gt;"/>
      <sheetName val="Payroll Data ----&gt;"/>
      <sheetName val="Productive Hours"/>
      <sheetName val="Paid Hours"/>
      <sheetName val="Regular Hours"/>
      <sheetName val="OT Hours"/>
      <sheetName val="Agency Hours"/>
      <sheetName val="Paid Dollars"/>
      <sheetName val="Agency Dollars"/>
      <sheetName val="Worked HRperUOS"/>
      <sheetName val="Lookups &amp; Named Ranges ----&gt;"/>
      <sheetName val="Benchmark lookup &amp; Named Ranges"/>
      <sheetName val="Mapping Named Ranges"/>
      <sheetName val="Lookup-departments &amp; volumes"/>
      <sheetName val="Benchmarks"/>
      <sheetName val="California Inpatient Nursing 1"/>
    </sheetNames>
    <sheetDataSet>
      <sheetData sheetId="0">
        <row r="10">
          <cell r="DB10" t="str">
            <v>25th %tile</v>
          </cell>
        </row>
        <row r="11">
          <cell r="DB11" t="str">
            <v>35th %tile</v>
          </cell>
        </row>
        <row r="12">
          <cell r="DB12" t="str">
            <v>50th %tile</v>
          </cell>
        </row>
        <row r="13">
          <cell r="DB13" t="str">
            <v>Capped Target</v>
          </cell>
        </row>
        <row r="14">
          <cell r="DB14" t="str">
            <v>FTE Reduction</v>
          </cell>
        </row>
        <row r="15">
          <cell r="DB15" t="str">
            <v>Other/Specialist</v>
          </cell>
        </row>
        <row r="16">
          <cell r="DB16" t="str">
            <v>Non-Benchmarked</v>
          </cell>
        </row>
        <row r="17">
          <cell r="DB17" t="str">
            <v>Client Target</v>
          </cell>
        </row>
        <row r="18">
          <cell r="DB18" t="str">
            <v>Current Performance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E1">
            <v>39995</v>
          </cell>
          <cell r="F1">
            <v>40026</v>
          </cell>
          <cell r="G1">
            <v>40057</v>
          </cell>
          <cell r="H1">
            <v>40087</v>
          </cell>
          <cell r="I1">
            <v>40118</v>
          </cell>
          <cell r="J1">
            <v>40148</v>
          </cell>
          <cell r="K1">
            <v>40179</v>
          </cell>
          <cell r="L1">
            <v>40210</v>
          </cell>
          <cell r="M1">
            <v>40238</v>
          </cell>
          <cell r="N1">
            <v>40269</v>
          </cell>
          <cell r="O1">
            <v>40299</v>
          </cell>
          <cell r="P1">
            <v>40330</v>
          </cell>
          <cell r="Q1">
            <v>40360</v>
          </cell>
          <cell r="R1">
            <v>40391</v>
          </cell>
          <cell r="S1">
            <v>40422</v>
          </cell>
          <cell r="T1">
            <v>40452</v>
          </cell>
          <cell r="U1">
            <v>40483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Major Teaching AdjDis gt 45k</v>
          </cell>
          <cell r="B2" t="str">
            <v>Default</v>
          </cell>
        </row>
        <row r="3">
          <cell r="A3" t="str">
            <v>Major Teaching AdjDis lt 45k</v>
          </cell>
          <cell r="B3" t="str">
            <v>Custom</v>
          </cell>
        </row>
        <row r="4">
          <cell r="A4" t="str">
            <v>MinorAndNon Teach AdjDis btw13k-18k CMI lt 115</v>
          </cell>
          <cell r="B4" t="str">
            <v>California</v>
          </cell>
        </row>
        <row r="5">
          <cell r="A5" t="str">
            <v>MinorAndNon Teach AdjDis btw13k-23k CMI btw115-130</v>
          </cell>
          <cell r="B5" t="str">
            <v>All Hospitals</v>
          </cell>
        </row>
        <row r="6">
          <cell r="A6" t="str">
            <v>MinorAndNon Teach AdjDis gtet 23k CMI btw 115-130</v>
          </cell>
        </row>
        <row r="7">
          <cell r="A7" t="str">
            <v>MinorAndNon Teach AdjDis gtet 13k CMI lt 115</v>
          </cell>
        </row>
        <row r="8">
          <cell r="A8" t="str">
            <v>MinorAndNon Teach AdjDis lt 13000 CMI btw 105-115</v>
          </cell>
        </row>
        <row r="9">
          <cell r="A9" t="str">
            <v>MinorAndNon Teach AdjDis lt 13000 CMI gtet 115</v>
          </cell>
        </row>
        <row r="10">
          <cell r="A10" t="str">
            <v>MinorAndNon Teach AdjDis lt 13000 CMI lt 105</v>
          </cell>
        </row>
        <row r="11">
          <cell r="A11" t="str">
            <v>MinorAndNon Teach AdjDisch btw 13-23k CMI gtet 130</v>
          </cell>
        </row>
        <row r="12">
          <cell r="A12" t="str">
            <v>MinorAndNon Teach AdjDisch btw 23-38k CMI gtet 130</v>
          </cell>
        </row>
        <row r="13">
          <cell r="A13" t="str">
            <v>MinorAndNon Teach AdjDisch gt 38k CMI gtet 130</v>
          </cell>
        </row>
        <row r="14">
          <cell r="A14" t="str">
            <v>Childrens Hospital</v>
          </cell>
        </row>
        <row r="15">
          <cell r="A15" t="str">
            <v>All Hospital and Facilities</v>
          </cell>
        </row>
        <row r="16">
          <cell r="A16" t="str">
            <v>Systems Only</v>
          </cell>
        </row>
      </sheetData>
      <sheetData sheetId="33">
        <row r="3">
          <cell r="A3" t="str">
            <v>Ambulatory_Care_Clinics</v>
          </cell>
        </row>
        <row r="4">
          <cell r="A4" t="str">
            <v>Cardiovascular_Services</v>
          </cell>
        </row>
        <row r="5">
          <cell r="A5" t="str">
            <v>Community_Outreach</v>
          </cell>
        </row>
        <row r="6">
          <cell r="A6" t="str">
            <v>Clinical_Resource_Management</v>
          </cell>
        </row>
        <row r="7">
          <cell r="A7" t="str">
            <v>Dialysis_Services</v>
          </cell>
        </row>
        <row r="8">
          <cell r="A8" t="str">
            <v>Educational_Services</v>
          </cell>
        </row>
        <row r="9">
          <cell r="A9" t="str">
            <v>Emergency_Services</v>
          </cell>
        </row>
        <row r="10">
          <cell r="A10" t="str">
            <v>Environmental_Services</v>
          </cell>
        </row>
        <row r="11">
          <cell r="A11" t="str">
            <v>Facility_Services</v>
          </cell>
        </row>
        <row r="12">
          <cell r="A12" t="str">
            <v>Fiscal_Services</v>
          </cell>
        </row>
        <row r="13">
          <cell r="A13" t="str">
            <v>FoodandNutrition_Services</v>
          </cell>
        </row>
        <row r="14">
          <cell r="A14" t="str">
            <v>General_Facility</v>
          </cell>
        </row>
        <row r="15">
          <cell r="A15" t="str">
            <v>HIM</v>
          </cell>
        </row>
        <row r="16">
          <cell r="A16" t="str">
            <v>Home_Care_Services</v>
          </cell>
        </row>
        <row r="17">
          <cell r="A17" t="str">
            <v>Hospital_Administration</v>
          </cell>
        </row>
        <row r="18">
          <cell r="A18" t="str">
            <v>Human_Resources</v>
          </cell>
        </row>
        <row r="19">
          <cell r="A19" t="str">
            <v>Imaging_Services</v>
          </cell>
        </row>
        <row r="20">
          <cell r="A20" t="str">
            <v>Information_Technology</v>
          </cell>
        </row>
        <row r="21">
          <cell r="A21" t="str">
            <v>Inpatient_Nursing_Services</v>
          </cell>
        </row>
        <row r="22">
          <cell r="A22" t="str">
            <v>Laboratory_Services</v>
          </cell>
        </row>
        <row r="23">
          <cell r="A23" t="str">
            <v>Materials_Management_Services</v>
          </cell>
        </row>
        <row r="24">
          <cell r="A24" t="str">
            <v>Medical_Staff_Office</v>
          </cell>
        </row>
        <row r="25">
          <cell r="A25" t="str">
            <v>Neurodiagnostic_Services</v>
          </cell>
        </row>
        <row r="26">
          <cell r="A26" t="str">
            <v>Other_Clinical_Support_Services</v>
          </cell>
        </row>
        <row r="27">
          <cell r="A27" t="str">
            <v>Other_Support_Services</v>
          </cell>
        </row>
        <row r="28">
          <cell r="A28" t="str">
            <v>Pharmacy_Services</v>
          </cell>
        </row>
        <row r="29">
          <cell r="A29" t="str">
            <v>Primary_Care_Medical_Group</v>
          </cell>
        </row>
        <row r="30">
          <cell r="A30" t="str">
            <v>PsychiatryAndPsychological_Services</v>
          </cell>
        </row>
        <row r="31">
          <cell r="A31" t="str">
            <v>Radiation_Therapy_Services</v>
          </cell>
        </row>
        <row r="32">
          <cell r="A32" t="str">
            <v>Rehabilitation_Services</v>
          </cell>
        </row>
        <row r="33">
          <cell r="A33" t="str">
            <v>Respiratory_Care_Services</v>
          </cell>
        </row>
        <row r="34">
          <cell r="A34" t="str">
            <v>Surgical_Services</v>
          </cell>
        </row>
        <row r="35">
          <cell r="A35" t="str">
            <v>Strategic_Planning_MarketingandCommunity_Relations</v>
          </cell>
        </row>
      </sheetData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s"/>
      <sheetName val="Stats for DOH"/>
      <sheetName val="Statistic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8" t="s">
        <v>1231</v>
      </c>
      <c r="B1" s="229"/>
      <c r="C1" s="229"/>
      <c r="D1" s="229"/>
      <c r="E1" s="229"/>
      <c r="F1" s="229"/>
    </row>
    <row r="2" spans="1:6" ht="12.75" customHeight="1" x14ac:dyDescent="0.25">
      <c r="A2" s="229" t="s">
        <v>1232</v>
      </c>
      <c r="B2" s="229"/>
      <c r="C2" s="230"/>
      <c r="D2" s="229"/>
      <c r="E2" s="229"/>
      <c r="F2" s="229"/>
    </row>
    <row r="3" spans="1:6" ht="12.75" customHeight="1" x14ac:dyDescent="0.25">
      <c r="A3" s="198"/>
      <c r="C3" s="231"/>
    </row>
    <row r="4" spans="1:6" ht="12.75" customHeight="1" x14ac:dyDescent="0.25">
      <c r="C4" s="231"/>
    </row>
    <row r="5" spans="1:6" ht="12.75" customHeight="1" x14ac:dyDescent="0.25">
      <c r="A5" s="198" t="s">
        <v>1257</v>
      </c>
      <c r="C5" s="231"/>
    </row>
    <row r="6" spans="1:6" ht="12.75" customHeight="1" x14ac:dyDescent="0.25">
      <c r="A6" s="198" t="s">
        <v>0</v>
      </c>
      <c r="C6" s="231"/>
    </row>
    <row r="7" spans="1:6" ht="12.75" customHeight="1" x14ac:dyDescent="0.25">
      <c r="A7" s="198" t="s">
        <v>1</v>
      </c>
      <c r="C7" s="231"/>
    </row>
    <row r="8" spans="1:6" ht="12.75" customHeight="1" x14ac:dyDescent="0.25">
      <c r="C8" s="231"/>
    </row>
    <row r="9" spans="1:6" ht="12.75" customHeight="1" x14ac:dyDescent="0.25">
      <c r="C9" s="231"/>
    </row>
    <row r="10" spans="1:6" ht="12.75" customHeight="1" x14ac:dyDescent="0.25">
      <c r="A10" s="197" t="s">
        <v>1227</v>
      </c>
      <c r="C10" s="231"/>
    </row>
    <row r="11" spans="1:6" ht="12.75" customHeight="1" x14ac:dyDescent="0.25">
      <c r="A11" s="197" t="s">
        <v>1230</v>
      </c>
      <c r="C11" s="231"/>
    </row>
    <row r="12" spans="1:6" ht="12.75" customHeight="1" x14ac:dyDescent="0.25">
      <c r="C12" s="231"/>
    </row>
    <row r="13" spans="1:6" ht="12.75" customHeight="1" x14ac:dyDescent="0.25">
      <c r="C13" s="231"/>
    </row>
    <row r="14" spans="1:6" ht="12.75" customHeight="1" x14ac:dyDescent="0.25">
      <c r="A14" s="198" t="s">
        <v>2</v>
      </c>
      <c r="C14" s="231"/>
    </row>
    <row r="15" spans="1:6" ht="12.75" customHeight="1" x14ac:dyDescent="0.25">
      <c r="A15" s="198"/>
      <c r="C15" s="231"/>
    </row>
    <row r="16" spans="1:6" ht="12.75" customHeight="1" x14ac:dyDescent="0.25">
      <c r="A16" s="180" t="s">
        <v>1259</v>
      </c>
      <c r="C16" s="231"/>
      <c r="F16" s="278" t="s">
        <v>1258</v>
      </c>
    </row>
    <row r="17" spans="1:6" ht="12.75" customHeight="1" x14ac:dyDescent="0.25">
      <c r="A17" s="180" t="s">
        <v>1229</v>
      </c>
      <c r="C17" s="278" t="s">
        <v>1258</v>
      </c>
    </row>
    <row r="18" spans="1:6" ht="12.75" customHeight="1" x14ac:dyDescent="0.25">
      <c r="A18" s="224"/>
      <c r="C18" s="231"/>
    </row>
    <row r="19" spans="1:6" ht="12.75" customHeight="1" x14ac:dyDescent="0.25">
      <c r="C19" s="231"/>
    </row>
    <row r="20" spans="1:6" ht="12.75" customHeight="1" x14ac:dyDescent="0.25">
      <c r="A20" s="268" t="s">
        <v>1233</v>
      </c>
      <c r="B20" s="268"/>
      <c r="C20" s="279"/>
      <c r="D20" s="268"/>
      <c r="E20" s="268"/>
      <c r="F20" s="268"/>
    </row>
    <row r="21" spans="1:6" ht="22.5" customHeight="1" x14ac:dyDescent="0.25">
      <c r="A21" s="198"/>
      <c r="C21" s="231"/>
    </row>
    <row r="22" spans="1:6" ht="12.6" customHeight="1" x14ac:dyDescent="0.25">
      <c r="A22" s="232" t="s">
        <v>1253</v>
      </c>
      <c r="B22" s="233"/>
      <c r="C22" s="234"/>
      <c r="D22" s="232"/>
      <c r="E22" s="232"/>
    </row>
    <row r="23" spans="1:6" ht="12.6" customHeight="1" x14ac:dyDescent="0.25">
      <c r="B23" s="198"/>
      <c r="C23" s="231"/>
    </row>
    <row r="24" spans="1:6" ht="12.6" customHeight="1" x14ac:dyDescent="0.25">
      <c r="A24" s="235" t="s">
        <v>3</v>
      </c>
      <c r="C24" s="231"/>
    </row>
    <row r="25" spans="1:6" ht="12.6" customHeight="1" x14ac:dyDescent="0.25">
      <c r="A25" s="197" t="s">
        <v>1234</v>
      </c>
      <c r="C25" s="231"/>
    </row>
    <row r="26" spans="1:6" ht="12.6" customHeight="1" x14ac:dyDescent="0.25">
      <c r="A26" s="198" t="s">
        <v>4</v>
      </c>
      <c r="C26" s="231"/>
    </row>
    <row r="27" spans="1:6" ht="12.6" customHeight="1" x14ac:dyDescent="0.25">
      <c r="A27" s="197" t="s">
        <v>1235</v>
      </c>
      <c r="C27" s="231"/>
    </row>
    <row r="28" spans="1:6" ht="12.6" customHeight="1" x14ac:dyDescent="0.25">
      <c r="A28" s="198" t="s">
        <v>5</v>
      </c>
      <c r="C28" s="231"/>
    </row>
    <row r="29" spans="1:6" ht="12.6" customHeight="1" x14ac:dyDescent="0.25">
      <c r="A29" s="197"/>
      <c r="C29" s="231"/>
    </row>
    <row r="30" spans="1:6" ht="12.6" customHeight="1" x14ac:dyDescent="0.25">
      <c r="A30" s="180" t="s">
        <v>6</v>
      </c>
      <c r="C30" s="231"/>
    </row>
    <row r="31" spans="1:6" ht="12.6" customHeight="1" x14ac:dyDescent="0.25">
      <c r="A31" s="198" t="s">
        <v>7</v>
      </c>
      <c r="C31" s="231"/>
    </row>
    <row r="32" spans="1:6" ht="12.6" customHeight="1" x14ac:dyDescent="0.25">
      <c r="A32" s="198" t="s">
        <v>8</v>
      </c>
      <c r="C32" s="231"/>
    </row>
    <row r="33" spans="1:83" ht="12.6" customHeight="1" x14ac:dyDescent="0.25">
      <c r="A33" s="197" t="s">
        <v>1236</v>
      </c>
      <c r="C33" s="231"/>
    </row>
    <row r="34" spans="1:83" ht="12.6" customHeight="1" x14ac:dyDescent="0.25">
      <c r="A34" s="198" t="s">
        <v>9</v>
      </c>
      <c r="C34" s="231"/>
    </row>
    <row r="35" spans="1:83" ht="12.6" customHeight="1" x14ac:dyDescent="0.25">
      <c r="A35" s="198"/>
      <c r="C35" s="231"/>
    </row>
    <row r="36" spans="1:83" ht="12.6" customHeight="1" x14ac:dyDescent="0.25">
      <c r="A36" s="197" t="s">
        <v>1237</v>
      </c>
      <c r="C36" s="231"/>
    </row>
    <row r="37" spans="1:83" ht="12.6" customHeight="1" x14ac:dyDescent="0.25">
      <c r="A37" s="198" t="s">
        <v>1228</v>
      </c>
      <c r="C37" s="231"/>
    </row>
    <row r="38" spans="1:83" ht="12" customHeight="1" x14ac:dyDescent="0.25">
      <c r="A38" s="197"/>
      <c r="C38" s="231"/>
    </row>
    <row r="39" spans="1:83" ht="12.6" customHeight="1" x14ac:dyDescent="0.25">
      <c r="A39" s="198"/>
      <c r="C39" s="231"/>
    </row>
    <row r="40" spans="1:83" ht="12" customHeight="1" x14ac:dyDescent="0.25">
      <c r="A40" s="198"/>
      <c r="C40" s="231"/>
    </row>
    <row r="41" spans="1:83" ht="12" customHeight="1" x14ac:dyDescent="0.25">
      <c r="A41" s="198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5">
      <c r="A42" s="198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5">
      <c r="A43" s="198"/>
      <c r="C43" s="23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1729414.34</v>
      </c>
      <c r="C47" s="183">
        <v>0</v>
      </c>
      <c r="D47" s="183">
        <v>0</v>
      </c>
      <c r="E47" s="183">
        <v>17568.53</v>
      </c>
      <c r="F47" s="183">
        <v>0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55856.410000000011</v>
      </c>
      <c r="Q47" s="183">
        <v>0</v>
      </c>
      <c r="R47" s="183">
        <v>0</v>
      </c>
      <c r="S47" s="183">
        <v>0</v>
      </c>
      <c r="T47" s="183">
        <v>43088.88</v>
      </c>
      <c r="U47" s="183">
        <v>75137.760000000009</v>
      </c>
      <c r="V47" s="183">
        <v>0</v>
      </c>
      <c r="W47" s="183">
        <v>0</v>
      </c>
      <c r="X47" s="183">
        <v>0</v>
      </c>
      <c r="Y47" s="183">
        <v>131583.69999999998</v>
      </c>
      <c r="Z47" s="183">
        <v>0</v>
      </c>
      <c r="AA47" s="183">
        <v>0</v>
      </c>
      <c r="AB47" s="183">
        <v>65694.7</v>
      </c>
      <c r="AC47" s="183">
        <v>0</v>
      </c>
      <c r="AD47" s="183">
        <v>0</v>
      </c>
      <c r="AE47" s="183">
        <v>0</v>
      </c>
      <c r="AF47" s="183">
        <v>0</v>
      </c>
      <c r="AG47" s="183">
        <v>691649.04</v>
      </c>
      <c r="AH47" s="183">
        <v>0</v>
      </c>
      <c r="AI47" s="183">
        <v>0</v>
      </c>
      <c r="AJ47" s="183">
        <v>333211.58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  <c r="AP47" s="183">
        <v>4371.3999999999996</v>
      </c>
      <c r="AQ47" s="183">
        <v>0</v>
      </c>
      <c r="AR47" s="183">
        <v>0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  <c r="AX47" s="183">
        <v>0</v>
      </c>
      <c r="AY47" s="183">
        <v>0</v>
      </c>
      <c r="AZ47" s="183">
        <v>0</v>
      </c>
      <c r="BA47" s="183">
        <v>0</v>
      </c>
      <c r="BB47" s="183">
        <v>0</v>
      </c>
      <c r="BC47" s="183">
        <v>0</v>
      </c>
      <c r="BD47" s="183">
        <v>0</v>
      </c>
      <c r="BE47" s="183">
        <v>65633.599999999991</v>
      </c>
      <c r="BF47" s="183">
        <v>45361.77</v>
      </c>
      <c r="BG47" s="183">
        <v>0</v>
      </c>
      <c r="BH47" s="183">
        <v>0</v>
      </c>
      <c r="BI47" s="183">
        <v>0</v>
      </c>
      <c r="BJ47" s="183">
        <v>0</v>
      </c>
      <c r="BK47" s="183">
        <v>0</v>
      </c>
      <c r="BL47" s="183">
        <v>0</v>
      </c>
      <c r="BM47" s="183">
        <v>0</v>
      </c>
      <c r="BN47" s="183">
        <v>178267.93999999997</v>
      </c>
      <c r="BO47" s="183">
        <v>0</v>
      </c>
      <c r="BP47" s="183">
        <v>0</v>
      </c>
      <c r="BQ47" s="183">
        <v>0</v>
      </c>
      <c r="BR47" s="183">
        <v>3797.94</v>
      </c>
      <c r="BS47" s="183">
        <v>0</v>
      </c>
      <c r="BT47" s="183">
        <v>4771.2099999999991</v>
      </c>
      <c r="BU47" s="183">
        <v>0</v>
      </c>
      <c r="BV47" s="183">
        <v>0</v>
      </c>
      <c r="BW47" s="183">
        <v>12825.78</v>
      </c>
      <c r="BX47" s="183">
        <v>0</v>
      </c>
      <c r="BY47" s="183">
        <v>0</v>
      </c>
      <c r="BZ47" s="183">
        <v>0</v>
      </c>
      <c r="CA47" s="183">
        <v>0</v>
      </c>
      <c r="CB47" s="183">
        <v>0</v>
      </c>
      <c r="CC47" s="183">
        <v>594.09999999999991</v>
      </c>
      <c r="CD47" s="194"/>
      <c r="CE47" s="194">
        <f>SUM(C47:CC47)</f>
        <v>1729414.34</v>
      </c>
    </row>
    <row r="48" spans="1:83" ht="12.6" customHeight="1" x14ac:dyDescent="0.25">
      <c r="A48" s="175" t="s">
        <v>205</v>
      </c>
      <c r="B48" s="183">
        <v>0</v>
      </c>
      <c r="C48" s="240">
        <f>ROUND(((B48/CE61)*C61),0)</f>
        <v>0</v>
      </c>
      <c r="D48" s="240">
        <f>ROUND(((B48/CE61)*D61),0)</f>
        <v>0</v>
      </c>
      <c r="E48" s="194">
        <f>ROUND(((B48/CE61)*E61),0)</f>
        <v>0</v>
      </c>
      <c r="F48" s="194">
        <f>ROUND(((B48/CE61)*F61),0)</f>
        <v>0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0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0</v>
      </c>
      <c r="T48" s="194">
        <f>ROUND(((B48/CE61)*T61),0)</f>
        <v>0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0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0</v>
      </c>
      <c r="AC48" s="194">
        <f>ROUND(((B48/CE61)*AC61),0)</f>
        <v>0</v>
      </c>
      <c r="AD48" s="194">
        <f>ROUND(((B48/CE61)*AD61),0)</f>
        <v>0</v>
      </c>
      <c r="AE48" s="194">
        <f>ROUND(((B48/CE61)*AE61),0)</f>
        <v>0</v>
      </c>
      <c r="AF48" s="194">
        <f>ROUND(((B48/CE61)*AF61),0)</f>
        <v>0</v>
      </c>
      <c r="AG48" s="194">
        <f>ROUND(((B48/CE61)*AG61),0)</f>
        <v>0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0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0</v>
      </c>
      <c r="BE48" s="194">
        <f>ROUND(((B48/CE61)*BE61),0)</f>
        <v>0</v>
      </c>
      <c r="BF48" s="194">
        <f>ROUND(((B48/CE61)*BF61),0)</f>
        <v>0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0</v>
      </c>
      <c r="BJ48" s="194">
        <f>ROUND(((B48/CE61)*BJ61),0)</f>
        <v>0</v>
      </c>
      <c r="BK48" s="194">
        <f>ROUND(((B48/CE61)*BK61),0)</f>
        <v>0</v>
      </c>
      <c r="BL48" s="194">
        <f>ROUND(((B48/CE61)*BL61),0)</f>
        <v>0</v>
      </c>
      <c r="BM48" s="194">
        <f>ROUND(((B48/CE61)*BM61),0)</f>
        <v>0</v>
      </c>
      <c r="BN48" s="194">
        <f>ROUND(((B48/CE61)*BN61),0)</f>
        <v>0</v>
      </c>
      <c r="BO48" s="194">
        <f>ROUND(((B48/CE61)*BO61),0)</f>
        <v>0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0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0</v>
      </c>
      <c r="BW48" s="194">
        <f>ROUND(((B48/CE61)*BW61),0)</f>
        <v>0</v>
      </c>
      <c r="BX48" s="194">
        <f>ROUND(((B48/CE61)*BX61),0)</f>
        <v>0</v>
      </c>
      <c r="BY48" s="194">
        <f>ROUND(((B48/CE61)*BY61),0)</f>
        <v>0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0</v>
      </c>
    </row>
    <row r="49" spans="1:84" ht="12.6" customHeight="1" x14ac:dyDescent="0.25">
      <c r="A49" s="175" t="s">
        <v>206</v>
      </c>
      <c r="B49" s="194">
        <f>B47+B48</f>
        <v>1729414.34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 x14ac:dyDescent="0.2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 x14ac:dyDescent="0.25">
      <c r="A51" s="171" t="s">
        <v>207</v>
      </c>
      <c r="B51" s="184">
        <v>1114497.9500000002</v>
      </c>
      <c r="C51" s="184">
        <v>0</v>
      </c>
      <c r="D51" s="184">
        <v>0</v>
      </c>
      <c r="E51" s="184">
        <v>45871.69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87283.839999999997</v>
      </c>
      <c r="Q51" s="184">
        <v>0</v>
      </c>
      <c r="R51" s="184">
        <v>0</v>
      </c>
      <c r="S51" s="184">
        <v>0</v>
      </c>
      <c r="T51" s="184">
        <v>13144.66</v>
      </c>
      <c r="U51" s="184">
        <v>10568.990000000003</v>
      </c>
      <c r="V51" s="184">
        <v>0</v>
      </c>
      <c r="W51" s="184">
        <v>0</v>
      </c>
      <c r="X51" s="184">
        <v>0</v>
      </c>
      <c r="Y51" s="184">
        <v>234839.06999999995</v>
      </c>
      <c r="Z51" s="184">
        <v>0</v>
      </c>
      <c r="AA51" s="184">
        <v>0</v>
      </c>
      <c r="AB51" s="184">
        <v>5152.0300000000007</v>
      </c>
      <c r="AC51" s="184">
        <v>0</v>
      </c>
      <c r="AD51" s="184">
        <v>0</v>
      </c>
      <c r="AE51" s="184">
        <v>0</v>
      </c>
      <c r="AF51" s="184">
        <v>0</v>
      </c>
      <c r="AG51" s="184">
        <v>36110.950000000004</v>
      </c>
      <c r="AH51" s="184">
        <v>0</v>
      </c>
      <c r="AI51" s="184">
        <v>0</v>
      </c>
      <c r="AJ51" s="184">
        <v>17803.72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14527.340000000002</v>
      </c>
      <c r="BF51" s="184">
        <v>6431.9799999999987</v>
      </c>
      <c r="BG51" s="184">
        <v>40373.969999999994</v>
      </c>
      <c r="BH51" s="184">
        <v>28558.22</v>
      </c>
      <c r="BI51" s="184">
        <v>89.740000000000023</v>
      </c>
      <c r="BJ51" s="184">
        <v>0</v>
      </c>
      <c r="BK51" s="184">
        <v>0</v>
      </c>
      <c r="BL51" s="184">
        <v>0</v>
      </c>
      <c r="BM51" s="184">
        <v>0</v>
      </c>
      <c r="BN51" s="184">
        <v>573741.75000000012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4"/>
      <c r="CE51" s="194">
        <f>SUM(C51:CD51)</f>
        <v>1114497.9500000002</v>
      </c>
    </row>
    <row r="52" spans="1:84" ht="12.6" customHeight="1" x14ac:dyDescent="0.25">
      <c r="A52" s="171" t="s">
        <v>208</v>
      </c>
      <c r="B52" s="184">
        <v>835290.46</v>
      </c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131794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108764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8837</v>
      </c>
      <c r="U52" s="194">
        <f>ROUND((B52/(CE76+CF76)*U76),0)</f>
        <v>14746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44714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13111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107128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105255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51652</v>
      </c>
      <c r="BF52" s="194">
        <f>ROUND((B52/(CE76+CF76)*BF76),0)</f>
        <v>9022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240267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835290</v>
      </c>
    </row>
    <row r="53" spans="1:84" ht="12.6" customHeight="1" x14ac:dyDescent="0.25">
      <c r="A53" s="175" t="s">
        <v>206</v>
      </c>
      <c r="B53" s="194">
        <f>B51+B52</f>
        <v>1949788.4100000001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2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209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12847</v>
      </c>
      <c r="Q59" s="184">
        <v>0</v>
      </c>
      <c r="R59" s="184">
        <v>0</v>
      </c>
      <c r="S59" s="243"/>
      <c r="T59" s="243"/>
      <c r="U59" s="184">
        <v>38895</v>
      </c>
      <c r="V59" s="184">
        <v>0</v>
      </c>
      <c r="W59" s="184">
        <v>176</v>
      </c>
      <c r="X59" s="184">
        <v>0</v>
      </c>
      <c r="Y59" s="184">
        <v>8323</v>
      </c>
      <c r="Z59" s="184">
        <v>0</v>
      </c>
      <c r="AA59" s="184">
        <v>0</v>
      </c>
      <c r="AB59" s="243"/>
      <c r="AC59" s="184">
        <v>0</v>
      </c>
      <c r="AD59" s="184">
        <v>0</v>
      </c>
      <c r="AE59" s="184">
        <v>0</v>
      </c>
      <c r="AF59" s="184">
        <v>0</v>
      </c>
      <c r="AG59" s="184">
        <v>3690</v>
      </c>
      <c r="AH59" s="184">
        <v>0</v>
      </c>
      <c r="AI59" s="184">
        <v>0</v>
      </c>
      <c r="AJ59" s="184">
        <v>13514</v>
      </c>
      <c r="AK59" s="184">
        <v>0</v>
      </c>
      <c r="AL59" s="184">
        <v>0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3"/>
      <c r="AW59" s="243"/>
      <c r="AX59" s="243"/>
      <c r="AY59" s="184">
        <v>0</v>
      </c>
      <c r="AZ59" s="184">
        <v>0</v>
      </c>
      <c r="BA59" s="243"/>
      <c r="BB59" s="243"/>
      <c r="BC59" s="243"/>
      <c r="BD59" s="243"/>
      <c r="BE59" s="184">
        <v>31664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4"/>
    </row>
    <row r="60" spans="1:84" ht="12.6" customHeight="1" x14ac:dyDescent="0.25">
      <c r="A60" s="245" t="s">
        <v>234</v>
      </c>
      <c r="B60" s="175"/>
      <c r="C60" s="184">
        <v>0</v>
      </c>
      <c r="D60" s="184">
        <v>0</v>
      </c>
      <c r="E60" s="184">
        <v>0.21962562139423081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2.5340741450892863</v>
      </c>
      <c r="Q60" s="184">
        <v>0</v>
      </c>
      <c r="R60" s="184">
        <v>0</v>
      </c>
      <c r="S60" s="184">
        <v>0</v>
      </c>
      <c r="T60" s="184">
        <v>1.7136071924793956</v>
      </c>
      <c r="U60" s="184">
        <v>3.4996442400412091</v>
      </c>
      <c r="V60" s="184">
        <v>0</v>
      </c>
      <c r="W60" s="184">
        <v>0</v>
      </c>
      <c r="X60" s="184">
        <v>0</v>
      </c>
      <c r="Y60" s="184">
        <v>5.2447621940247258</v>
      </c>
      <c r="Z60" s="184">
        <v>0</v>
      </c>
      <c r="AA60" s="184">
        <v>0</v>
      </c>
      <c r="AB60" s="184">
        <v>2.6196166143543946</v>
      </c>
      <c r="AC60" s="184">
        <v>0</v>
      </c>
      <c r="AD60" s="184">
        <v>0</v>
      </c>
      <c r="AE60" s="184">
        <v>0</v>
      </c>
      <c r="AF60" s="184">
        <v>0</v>
      </c>
      <c r="AG60" s="184">
        <v>21.893187792726643</v>
      </c>
      <c r="AH60" s="184">
        <v>0</v>
      </c>
      <c r="AI60" s="184">
        <v>0</v>
      </c>
      <c r="AJ60" s="184">
        <v>12.507106319196428</v>
      </c>
      <c r="AK60" s="184">
        <v>0</v>
      </c>
      <c r="AL60" s="184">
        <v>0</v>
      </c>
      <c r="AM60" s="184">
        <v>0</v>
      </c>
      <c r="AN60" s="184">
        <v>0</v>
      </c>
      <c r="AO60" s="184">
        <v>0</v>
      </c>
      <c r="AP60" s="184">
        <v>0.1938701198489011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0</v>
      </c>
      <c r="AW60" s="184">
        <v>0</v>
      </c>
      <c r="AX60" s="184">
        <v>0</v>
      </c>
      <c r="AY60" s="184">
        <v>0</v>
      </c>
      <c r="AZ60" s="184">
        <v>0</v>
      </c>
      <c r="BA60" s="184">
        <v>0</v>
      </c>
      <c r="BB60" s="184">
        <v>0</v>
      </c>
      <c r="BC60" s="184">
        <v>0</v>
      </c>
      <c r="BD60" s="184">
        <v>0</v>
      </c>
      <c r="BE60" s="184">
        <v>2.0425133935439557</v>
      </c>
      <c r="BF60" s="184">
        <v>3.4111514835164845</v>
      </c>
      <c r="BG60" s="184">
        <v>0</v>
      </c>
      <c r="BH60" s="184">
        <v>0</v>
      </c>
      <c r="BI60" s="184">
        <v>0</v>
      </c>
      <c r="BJ60" s="184">
        <v>0</v>
      </c>
      <c r="BK60" s="184">
        <v>0</v>
      </c>
      <c r="BL60" s="184">
        <v>0</v>
      </c>
      <c r="BM60" s="184">
        <v>0</v>
      </c>
      <c r="BN60" s="184">
        <v>3.8591425041208787</v>
      </c>
      <c r="BO60" s="184">
        <v>0</v>
      </c>
      <c r="BP60" s="184">
        <v>0</v>
      </c>
      <c r="BQ60" s="184">
        <v>0</v>
      </c>
      <c r="BR60" s="184">
        <v>0.11798587448489013</v>
      </c>
      <c r="BS60" s="184">
        <v>0</v>
      </c>
      <c r="BT60" s="184">
        <v>0.25549448076923081</v>
      </c>
      <c r="BU60" s="184">
        <v>0</v>
      </c>
      <c r="BV60" s="184">
        <v>0</v>
      </c>
      <c r="BW60" s="184">
        <v>0.55885120690247247</v>
      </c>
      <c r="BX60" s="184">
        <v>0</v>
      </c>
      <c r="BY60" s="184">
        <v>0</v>
      </c>
      <c r="BZ60" s="184">
        <v>0</v>
      </c>
      <c r="CA60" s="184">
        <v>0</v>
      </c>
      <c r="CB60" s="184">
        <v>0</v>
      </c>
      <c r="CC60" s="184">
        <v>3.3894230769230767E-2</v>
      </c>
      <c r="CD60" s="244" t="s">
        <v>221</v>
      </c>
      <c r="CE60" s="246">
        <f t="shared" ref="CE60:CE70" si="0">SUM(C60:CD60)</f>
        <v>60.704527413262362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126703.5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256142.71000000002</v>
      </c>
      <c r="Q61" s="184">
        <v>0</v>
      </c>
      <c r="R61" s="184">
        <v>0</v>
      </c>
      <c r="S61" s="184">
        <v>0</v>
      </c>
      <c r="T61" s="184">
        <v>185349.77000000002</v>
      </c>
      <c r="U61" s="184">
        <v>224476.48999999996</v>
      </c>
      <c r="V61" s="184">
        <v>0</v>
      </c>
      <c r="W61" s="184">
        <v>0</v>
      </c>
      <c r="X61" s="184">
        <v>0</v>
      </c>
      <c r="Y61" s="184">
        <v>487686.92999999993</v>
      </c>
      <c r="Z61" s="184">
        <v>0</v>
      </c>
      <c r="AA61" s="184">
        <v>0</v>
      </c>
      <c r="AB61" s="184">
        <v>306365.86</v>
      </c>
      <c r="AC61" s="184">
        <v>0</v>
      </c>
      <c r="AD61" s="184">
        <v>0</v>
      </c>
      <c r="AE61" s="184">
        <v>0</v>
      </c>
      <c r="AF61" s="184">
        <v>0</v>
      </c>
      <c r="AG61" s="184">
        <v>3034685.9499999997</v>
      </c>
      <c r="AH61" s="184">
        <v>0</v>
      </c>
      <c r="AI61" s="184">
        <v>0</v>
      </c>
      <c r="AJ61" s="184">
        <v>1696267.9799999997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26726.21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0</v>
      </c>
      <c r="AZ61" s="184">
        <v>0</v>
      </c>
      <c r="BA61" s="184">
        <v>0</v>
      </c>
      <c r="BB61" s="184">
        <v>0</v>
      </c>
      <c r="BC61" s="184">
        <v>0</v>
      </c>
      <c r="BD61" s="184">
        <v>0</v>
      </c>
      <c r="BE61" s="184">
        <v>190544.71000000002</v>
      </c>
      <c r="BF61" s="184">
        <v>131899.41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547170.36</v>
      </c>
      <c r="BO61" s="184">
        <v>0</v>
      </c>
      <c r="BP61" s="184">
        <v>0</v>
      </c>
      <c r="BQ61" s="184">
        <v>0</v>
      </c>
      <c r="BR61" s="184">
        <v>11364.500000000002</v>
      </c>
      <c r="BS61" s="184">
        <v>0</v>
      </c>
      <c r="BT61" s="184">
        <v>16420.5</v>
      </c>
      <c r="BU61" s="184">
        <v>0</v>
      </c>
      <c r="BV61" s="184">
        <v>0</v>
      </c>
      <c r="BW61" s="184">
        <v>57409.13</v>
      </c>
      <c r="BX61" s="184">
        <v>0</v>
      </c>
      <c r="BY61" s="184">
        <v>0</v>
      </c>
      <c r="BZ61" s="184">
        <v>0</v>
      </c>
      <c r="CA61" s="184">
        <v>0</v>
      </c>
      <c r="CB61" s="184">
        <v>0</v>
      </c>
      <c r="CC61" s="184">
        <v>2734.17</v>
      </c>
      <c r="CD61" s="244" t="s">
        <v>221</v>
      </c>
      <c r="CE61" s="194">
        <f t="shared" si="0"/>
        <v>7301948.1799999988</v>
      </c>
      <c r="CF61" s="247"/>
    </row>
    <row r="62" spans="1:84" ht="12.6" customHeight="1" x14ac:dyDescent="0.25">
      <c r="A62" s="171" t="s">
        <v>3</v>
      </c>
      <c r="B62" s="175"/>
      <c r="C62" s="194">
        <f t="shared" ref="C62:BN62" si="1">ROUND(C47+C48,0)</f>
        <v>0</v>
      </c>
      <c r="D62" s="194">
        <f t="shared" si="1"/>
        <v>0</v>
      </c>
      <c r="E62" s="194">
        <f t="shared" si="1"/>
        <v>17569</v>
      </c>
      <c r="F62" s="194">
        <f t="shared" si="1"/>
        <v>0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55856</v>
      </c>
      <c r="Q62" s="194">
        <f t="shared" si="1"/>
        <v>0</v>
      </c>
      <c r="R62" s="194">
        <f t="shared" si="1"/>
        <v>0</v>
      </c>
      <c r="S62" s="194">
        <f t="shared" si="1"/>
        <v>0</v>
      </c>
      <c r="T62" s="194">
        <f t="shared" si="1"/>
        <v>43089</v>
      </c>
      <c r="U62" s="194">
        <f t="shared" si="1"/>
        <v>75138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131584</v>
      </c>
      <c r="Z62" s="194">
        <f t="shared" si="1"/>
        <v>0</v>
      </c>
      <c r="AA62" s="194">
        <f t="shared" si="1"/>
        <v>0</v>
      </c>
      <c r="AB62" s="194">
        <f t="shared" si="1"/>
        <v>65695</v>
      </c>
      <c r="AC62" s="194">
        <f t="shared" si="1"/>
        <v>0</v>
      </c>
      <c r="AD62" s="194">
        <f t="shared" si="1"/>
        <v>0</v>
      </c>
      <c r="AE62" s="194">
        <f t="shared" si="1"/>
        <v>0</v>
      </c>
      <c r="AF62" s="194">
        <f t="shared" si="1"/>
        <v>0</v>
      </c>
      <c r="AG62" s="194">
        <f t="shared" si="1"/>
        <v>691649</v>
      </c>
      <c r="AH62" s="194">
        <f t="shared" si="1"/>
        <v>0</v>
      </c>
      <c r="AI62" s="194">
        <f t="shared" si="1"/>
        <v>0</v>
      </c>
      <c r="AJ62" s="194">
        <f t="shared" si="1"/>
        <v>333212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4371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0</v>
      </c>
      <c r="AW62" s="194">
        <f t="shared" si="1"/>
        <v>0</v>
      </c>
      <c r="AX62" s="194">
        <f t="shared" si="1"/>
        <v>0</v>
      </c>
      <c r="AY62" s="194">
        <f>ROUND(AY47+AY48,0)</f>
        <v>0</v>
      </c>
      <c r="AZ62" s="194">
        <f>ROUND(AZ47+AZ48,0)</f>
        <v>0</v>
      </c>
      <c r="BA62" s="194">
        <f>ROUND(BA47+BA48,0)</f>
        <v>0</v>
      </c>
      <c r="BB62" s="194">
        <f t="shared" si="1"/>
        <v>0</v>
      </c>
      <c r="BC62" s="194">
        <f t="shared" si="1"/>
        <v>0</v>
      </c>
      <c r="BD62" s="194">
        <f t="shared" si="1"/>
        <v>0</v>
      </c>
      <c r="BE62" s="194">
        <f t="shared" si="1"/>
        <v>65634</v>
      </c>
      <c r="BF62" s="194">
        <f t="shared" si="1"/>
        <v>45362</v>
      </c>
      <c r="BG62" s="194">
        <f t="shared" si="1"/>
        <v>0</v>
      </c>
      <c r="BH62" s="194">
        <f t="shared" si="1"/>
        <v>0</v>
      </c>
      <c r="BI62" s="194">
        <f t="shared" si="1"/>
        <v>0</v>
      </c>
      <c r="BJ62" s="194">
        <f t="shared" si="1"/>
        <v>0</v>
      </c>
      <c r="BK62" s="194">
        <f t="shared" si="1"/>
        <v>0</v>
      </c>
      <c r="BL62" s="194">
        <f t="shared" si="1"/>
        <v>0</v>
      </c>
      <c r="BM62" s="194">
        <f t="shared" si="1"/>
        <v>0</v>
      </c>
      <c r="BN62" s="194">
        <f t="shared" si="1"/>
        <v>178268</v>
      </c>
      <c r="BO62" s="194">
        <f t="shared" ref="BO62:CC62" si="2">ROUND(BO47+BO48,0)</f>
        <v>0</v>
      </c>
      <c r="BP62" s="194">
        <f t="shared" si="2"/>
        <v>0</v>
      </c>
      <c r="BQ62" s="194">
        <f t="shared" si="2"/>
        <v>0</v>
      </c>
      <c r="BR62" s="194">
        <f t="shared" si="2"/>
        <v>3798</v>
      </c>
      <c r="BS62" s="194">
        <f t="shared" si="2"/>
        <v>0</v>
      </c>
      <c r="BT62" s="194">
        <f t="shared" si="2"/>
        <v>4771</v>
      </c>
      <c r="BU62" s="194">
        <f t="shared" si="2"/>
        <v>0</v>
      </c>
      <c r="BV62" s="194">
        <f t="shared" si="2"/>
        <v>0</v>
      </c>
      <c r="BW62" s="194">
        <f t="shared" si="2"/>
        <v>12826</v>
      </c>
      <c r="BX62" s="194">
        <f t="shared" si="2"/>
        <v>0</v>
      </c>
      <c r="BY62" s="194">
        <f t="shared" si="2"/>
        <v>0</v>
      </c>
      <c r="BZ62" s="194">
        <f t="shared" si="2"/>
        <v>0</v>
      </c>
      <c r="CA62" s="194">
        <f t="shared" si="2"/>
        <v>0</v>
      </c>
      <c r="CB62" s="194">
        <f t="shared" si="2"/>
        <v>0</v>
      </c>
      <c r="CC62" s="194">
        <f t="shared" si="2"/>
        <v>594</v>
      </c>
      <c r="CD62" s="244" t="s">
        <v>221</v>
      </c>
      <c r="CE62" s="194">
        <f t="shared" si="0"/>
        <v>1729416</v>
      </c>
      <c r="CF62" s="247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57634.86</v>
      </c>
      <c r="Q63" s="184">
        <v>0</v>
      </c>
      <c r="R63" s="184">
        <v>0</v>
      </c>
      <c r="S63" s="184">
        <v>0</v>
      </c>
      <c r="T63" s="184">
        <v>0</v>
      </c>
      <c r="U63" s="184">
        <v>112.6</v>
      </c>
      <c r="V63" s="184">
        <v>0</v>
      </c>
      <c r="W63" s="184">
        <v>0</v>
      </c>
      <c r="X63" s="184">
        <v>0</v>
      </c>
      <c r="Y63" s="184">
        <v>0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45900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48405.59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4" t="s">
        <v>221</v>
      </c>
      <c r="CE63" s="194">
        <f t="shared" si="0"/>
        <v>152053.04999999999</v>
      </c>
      <c r="CF63" s="247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4">
        <v>5946.21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145934.33000000002</v>
      </c>
      <c r="Q64" s="184">
        <v>0</v>
      </c>
      <c r="R64" s="184">
        <v>0</v>
      </c>
      <c r="S64" s="184">
        <v>0</v>
      </c>
      <c r="T64" s="184">
        <v>10068.89</v>
      </c>
      <c r="U64" s="184">
        <v>72870.939999999988</v>
      </c>
      <c r="V64" s="184">
        <v>0</v>
      </c>
      <c r="W64" s="184">
        <v>4708.09</v>
      </c>
      <c r="X64" s="184">
        <v>0</v>
      </c>
      <c r="Y64" s="184">
        <v>24763.050000000003</v>
      </c>
      <c r="Z64" s="184">
        <v>0</v>
      </c>
      <c r="AA64" s="184">
        <v>0</v>
      </c>
      <c r="AB64" s="184">
        <v>2037071.8899999994</v>
      </c>
      <c r="AC64" s="184">
        <v>0</v>
      </c>
      <c r="AD64" s="184">
        <v>0</v>
      </c>
      <c r="AE64" s="184">
        <v>0</v>
      </c>
      <c r="AF64" s="184">
        <v>0</v>
      </c>
      <c r="AG64" s="184">
        <v>104347.59999999998</v>
      </c>
      <c r="AH64" s="184">
        <v>0</v>
      </c>
      <c r="AI64" s="184">
        <v>0</v>
      </c>
      <c r="AJ64" s="184">
        <v>38331.46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927.89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0</v>
      </c>
      <c r="BC64" s="184">
        <v>0</v>
      </c>
      <c r="BD64" s="184">
        <v>0</v>
      </c>
      <c r="BE64" s="184">
        <v>28945.949999999993</v>
      </c>
      <c r="BF64" s="184">
        <v>10426.52</v>
      </c>
      <c r="BG64" s="184">
        <v>0</v>
      </c>
      <c r="BH64" s="184">
        <v>0</v>
      </c>
      <c r="BI64" s="184">
        <v>5308.27</v>
      </c>
      <c r="BJ64" s="184">
        <v>0</v>
      </c>
      <c r="BK64" s="184">
        <v>0</v>
      </c>
      <c r="BL64" s="184">
        <v>0</v>
      </c>
      <c r="BM64" s="184">
        <v>0</v>
      </c>
      <c r="BN64" s="184">
        <v>18323.48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279</v>
      </c>
      <c r="BU64" s="184">
        <v>0</v>
      </c>
      <c r="BV64" s="184">
        <v>0</v>
      </c>
      <c r="BW64" s="184">
        <v>0</v>
      </c>
      <c r="BX64" s="184">
        <v>0</v>
      </c>
      <c r="BY64" s="184">
        <v>0</v>
      </c>
      <c r="BZ64" s="184">
        <v>0</v>
      </c>
      <c r="CA64" s="184">
        <v>0</v>
      </c>
      <c r="CB64" s="184">
        <v>0</v>
      </c>
      <c r="CC64" s="184">
        <v>933.3599999999999</v>
      </c>
      <c r="CD64" s="244" t="s">
        <v>221</v>
      </c>
      <c r="CE64" s="194">
        <f t="shared" si="0"/>
        <v>2509186.9299999997</v>
      </c>
      <c r="CF64" s="247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600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1200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158537.14000000001</v>
      </c>
      <c r="BF65" s="184">
        <v>10466.280000000001</v>
      </c>
      <c r="BG65" s="184">
        <v>0</v>
      </c>
      <c r="BH65" s="184">
        <v>0</v>
      </c>
      <c r="BI65" s="184">
        <v>7241.5900000000011</v>
      </c>
      <c r="BJ65" s="184">
        <v>0</v>
      </c>
      <c r="BK65" s="184">
        <v>0</v>
      </c>
      <c r="BL65" s="184">
        <v>0</v>
      </c>
      <c r="BM65" s="184">
        <v>0</v>
      </c>
      <c r="BN65" s="184">
        <v>1426.23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0</v>
      </c>
      <c r="CD65" s="244" t="s">
        <v>221</v>
      </c>
      <c r="CE65" s="194">
        <f t="shared" si="0"/>
        <v>179471.24000000002</v>
      </c>
      <c r="CF65" s="247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30828.75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7595.8599999999988</v>
      </c>
      <c r="Q66" s="184">
        <v>0</v>
      </c>
      <c r="R66" s="184">
        <v>0</v>
      </c>
      <c r="S66" s="184">
        <v>0</v>
      </c>
      <c r="T66" s="184">
        <v>250</v>
      </c>
      <c r="U66" s="184">
        <v>326615.30000000005</v>
      </c>
      <c r="V66" s="184">
        <v>0</v>
      </c>
      <c r="W66" s="184">
        <v>130800.34</v>
      </c>
      <c r="X66" s="184">
        <v>0</v>
      </c>
      <c r="Y66" s="184">
        <v>8947.52</v>
      </c>
      <c r="Z66" s="184">
        <v>0</v>
      </c>
      <c r="AA66" s="184">
        <v>0</v>
      </c>
      <c r="AB66" s="184">
        <v>35085.81</v>
      </c>
      <c r="AC66" s="184">
        <v>0</v>
      </c>
      <c r="AD66" s="184">
        <v>0</v>
      </c>
      <c r="AE66" s="184">
        <v>11019.599999999999</v>
      </c>
      <c r="AF66" s="184">
        <v>0</v>
      </c>
      <c r="AG66" s="184">
        <v>51612.01</v>
      </c>
      <c r="AH66" s="184">
        <v>0</v>
      </c>
      <c r="AI66" s="184">
        <v>0</v>
      </c>
      <c r="AJ66" s="184">
        <v>153274.02000000002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0</v>
      </c>
      <c r="AZ66" s="184">
        <v>0</v>
      </c>
      <c r="BA66" s="184">
        <v>539.22</v>
      </c>
      <c r="BB66" s="184">
        <v>0</v>
      </c>
      <c r="BC66" s="184">
        <v>0</v>
      </c>
      <c r="BD66" s="184">
        <v>0</v>
      </c>
      <c r="BE66" s="184">
        <v>354605.31000000006</v>
      </c>
      <c r="BF66" s="184">
        <v>11685.25</v>
      </c>
      <c r="BG66" s="184">
        <v>0</v>
      </c>
      <c r="BH66" s="184">
        <v>0</v>
      </c>
      <c r="BI66" s="184">
        <v>4144.88</v>
      </c>
      <c r="BJ66" s="184">
        <v>0</v>
      </c>
      <c r="BK66" s="184">
        <v>0</v>
      </c>
      <c r="BL66" s="184">
        <v>0</v>
      </c>
      <c r="BM66" s="184">
        <v>0</v>
      </c>
      <c r="BN66" s="184">
        <v>2427583.46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0</v>
      </c>
      <c r="BW66" s="184">
        <v>2600</v>
      </c>
      <c r="BX66" s="184">
        <v>0</v>
      </c>
      <c r="BY66" s="184">
        <v>0</v>
      </c>
      <c r="BZ66" s="184">
        <v>0</v>
      </c>
      <c r="CA66" s="184">
        <v>0</v>
      </c>
      <c r="CB66" s="184">
        <v>0</v>
      </c>
      <c r="CC66" s="184">
        <v>0</v>
      </c>
      <c r="CD66" s="244" t="s">
        <v>221</v>
      </c>
      <c r="CE66" s="194">
        <f t="shared" si="0"/>
        <v>3557187.33</v>
      </c>
      <c r="CF66" s="247"/>
    </row>
    <row r="67" spans="1:84" ht="12.6" customHeight="1" x14ac:dyDescent="0.25">
      <c r="A67" s="171" t="s">
        <v>6</v>
      </c>
      <c r="B67" s="175"/>
      <c r="C67" s="194">
        <f>ROUND(C51+C52,0)</f>
        <v>0</v>
      </c>
      <c r="D67" s="194">
        <f>ROUND(D51+D52,0)</f>
        <v>0</v>
      </c>
      <c r="E67" s="194">
        <f t="shared" ref="E67:BP67" si="3">ROUND(E51+E52,0)</f>
        <v>177666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196048</v>
      </c>
      <c r="Q67" s="194">
        <f t="shared" si="3"/>
        <v>0</v>
      </c>
      <c r="R67" s="194">
        <f t="shared" si="3"/>
        <v>0</v>
      </c>
      <c r="S67" s="194">
        <f t="shared" si="3"/>
        <v>0</v>
      </c>
      <c r="T67" s="194">
        <f t="shared" si="3"/>
        <v>21982</v>
      </c>
      <c r="U67" s="194">
        <f t="shared" si="3"/>
        <v>25315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279553</v>
      </c>
      <c r="Z67" s="194">
        <f t="shared" si="3"/>
        <v>0</v>
      </c>
      <c r="AA67" s="194">
        <f t="shared" si="3"/>
        <v>0</v>
      </c>
      <c r="AB67" s="194">
        <f t="shared" si="3"/>
        <v>18263</v>
      </c>
      <c r="AC67" s="194">
        <f t="shared" si="3"/>
        <v>0</v>
      </c>
      <c r="AD67" s="194">
        <f t="shared" si="3"/>
        <v>0</v>
      </c>
      <c r="AE67" s="194">
        <f t="shared" si="3"/>
        <v>0</v>
      </c>
      <c r="AF67" s="194">
        <f t="shared" si="3"/>
        <v>0</v>
      </c>
      <c r="AG67" s="194">
        <f t="shared" si="3"/>
        <v>143239</v>
      </c>
      <c r="AH67" s="194">
        <f t="shared" si="3"/>
        <v>0</v>
      </c>
      <c r="AI67" s="194">
        <f t="shared" si="3"/>
        <v>0</v>
      </c>
      <c r="AJ67" s="194">
        <f t="shared" si="3"/>
        <v>123059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0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0</v>
      </c>
      <c r="BA67" s="194">
        <f>ROUND(BA51+BA52,0)</f>
        <v>0</v>
      </c>
      <c r="BB67" s="194">
        <f t="shared" si="3"/>
        <v>0</v>
      </c>
      <c r="BC67" s="194">
        <f t="shared" si="3"/>
        <v>0</v>
      </c>
      <c r="BD67" s="194">
        <f t="shared" si="3"/>
        <v>0</v>
      </c>
      <c r="BE67" s="194">
        <f t="shared" si="3"/>
        <v>66179</v>
      </c>
      <c r="BF67" s="194">
        <f t="shared" si="3"/>
        <v>15454</v>
      </c>
      <c r="BG67" s="194">
        <f t="shared" si="3"/>
        <v>40374</v>
      </c>
      <c r="BH67" s="194">
        <f t="shared" si="3"/>
        <v>28558</v>
      </c>
      <c r="BI67" s="194">
        <f t="shared" si="3"/>
        <v>90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814009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0</v>
      </c>
      <c r="BW67" s="194">
        <f t="shared" si="4"/>
        <v>0</v>
      </c>
      <c r="BX67" s="194">
        <f t="shared" si="4"/>
        <v>0</v>
      </c>
      <c r="BY67" s="194">
        <f t="shared" si="4"/>
        <v>0</v>
      </c>
      <c r="BZ67" s="194">
        <f t="shared" si="4"/>
        <v>0</v>
      </c>
      <c r="CA67" s="194">
        <f t="shared" si="4"/>
        <v>0</v>
      </c>
      <c r="CB67" s="194">
        <f t="shared" si="4"/>
        <v>0</v>
      </c>
      <c r="CC67" s="194">
        <f t="shared" si="4"/>
        <v>0</v>
      </c>
      <c r="CD67" s="244" t="s">
        <v>221</v>
      </c>
      <c r="CE67" s="194">
        <f t="shared" si="0"/>
        <v>1949789</v>
      </c>
      <c r="CF67" s="247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3198.01</v>
      </c>
      <c r="Q68" s="184">
        <v>0</v>
      </c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>
        <v>0</v>
      </c>
      <c r="AA68" s="184">
        <v>0</v>
      </c>
      <c r="AB68" s="184">
        <v>63111.630000000005</v>
      </c>
      <c r="AC68" s="184">
        <v>0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159110.76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24421.73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2354.52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-159110.76</v>
      </c>
      <c r="CD68" s="244" t="s">
        <v>221</v>
      </c>
      <c r="CE68" s="194">
        <f t="shared" si="0"/>
        <v>93085.890000000014</v>
      </c>
      <c r="CF68" s="247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4">
        <v>621.12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29454.14</v>
      </c>
      <c r="Q69" s="184">
        <v>0</v>
      </c>
      <c r="R69" s="184">
        <v>0</v>
      </c>
      <c r="S69" s="184">
        <v>0</v>
      </c>
      <c r="T69" s="184">
        <v>226.85000000000002</v>
      </c>
      <c r="U69" s="184">
        <v>3794.52</v>
      </c>
      <c r="V69" s="184">
        <v>0</v>
      </c>
      <c r="W69" s="184">
        <v>100.97</v>
      </c>
      <c r="X69" s="184">
        <v>0</v>
      </c>
      <c r="Y69" s="184">
        <v>15764.27</v>
      </c>
      <c r="Z69" s="184">
        <v>0</v>
      </c>
      <c r="AA69" s="184">
        <v>0</v>
      </c>
      <c r="AB69" s="184">
        <v>11927.04</v>
      </c>
      <c r="AC69" s="184">
        <v>0</v>
      </c>
      <c r="AD69" s="184">
        <v>0</v>
      </c>
      <c r="AE69" s="184">
        <v>0</v>
      </c>
      <c r="AF69" s="184">
        <v>0</v>
      </c>
      <c r="AG69" s="184">
        <v>77322.270000000019</v>
      </c>
      <c r="AH69" s="184">
        <v>0</v>
      </c>
      <c r="AI69" s="184">
        <v>0</v>
      </c>
      <c r="AJ69" s="184">
        <v>68688.05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881.4799999999999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0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1683.6299999999999</v>
      </c>
      <c r="BF69" s="184">
        <v>963</v>
      </c>
      <c r="BG69" s="184">
        <v>0</v>
      </c>
      <c r="BH69" s="184">
        <v>0</v>
      </c>
      <c r="BI69" s="184">
        <v>10.599999999999994</v>
      </c>
      <c r="BJ69" s="184">
        <v>0</v>
      </c>
      <c r="BK69" s="184">
        <v>0</v>
      </c>
      <c r="BL69" s="184">
        <v>0</v>
      </c>
      <c r="BM69" s="184">
        <v>0</v>
      </c>
      <c r="BN69" s="184">
        <v>108736.32000000001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5197.7599999999993</v>
      </c>
      <c r="BU69" s="184">
        <v>0</v>
      </c>
      <c r="BV69" s="184">
        <v>0</v>
      </c>
      <c r="BW69" s="184">
        <v>0</v>
      </c>
      <c r="BX69" s="184">
        <v>0</v>
      </c>
      <c r="BY69" s="184">
        <v>0</v>
      </c>
      <c r="BZ69" s="184">
        <v>0</v>
      </c>
      <c r="CA69" s="184">
        <v>0</v>
      </c>
      <c r="CB69" s="184">
        <v>0</v>
      </c>
      <c r="CC69" s="184">
        <v>17888.260000000002</v>
      </c>
      <c r="CD69" s="184">
        <v>291222.12999999995</v>
      </c>
      <c r="CE69" s="194">
        <f t="shared" si="0"/>
        <v>634482.41</v>
      </c>
      <c r="CF69" s="247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800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10000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6494.0999999999995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1248.4000000000001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22019</v>
      </c>
      <c r="CD70" s="184">
        <v>1037234.68</v>
      </c>
      <c r="CE70" s="194">
        <f t="shared" si="0"/>
        <v>1077796.1800000002</v>
      </c>
      <c r="CF70" s="247"/>
    </row>
    <row r="71" spans="1:84" ht="12.6" customHeight="1" x14ac:dyDescent="0.25">
      <c r="A71" s="171" t="s">
        <v>243</v>
      </c>
      <c r="B71" s="175"/>
      <c r="C71" s="194">
        <f>SUM(C61:C68)+C69-C70</f>
        <v>0</v>
      </c>
      <c r="D71" s="194">
        <f t="shared" ref="D71:AI71" si="5">SUM(D61:D69)-D70</f>
        <v>0</v>
      </c>
      <c r="E71" s="194">
        <f t="shared" si="5"/>
        <v>359334.57999999996</v>
      </c>
      <c r="F71" s="194">
        <f t="shared" si="5"/>
        <v>0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751863.91</v>
      </c>
      <c r="Q71" s="194">
        <f t="shared" si="5"/>
        <v>0</v>
      </c>
      <c r="R71" s="194">
        <f t="shared" si="5"/>
        <v>0</v>
      </c>
      <c r="S71" s="194">
        <f t="shared" si="5"/>
        <v>0</v>
      </c>
      <c r="T71" s="194">
        <f t="shared" si="5"/>
        <v>260966.51000000004</v>
      </c>
      <c r="U71" s="194">
        <f t="shared" si="5"/>
        <v>727522.85000000009</v>
      </c>
      <c r="V71" s="194">
        <f t="shared" si="5"/>
        <v>0</v>
      </c>
      <c r="W71" s="194">
        <f t="shared" si="5"/>
        <v>135609.4</v>
      </c>
      <c r="X71" s="194">
        <f t="shared" si="5"/>
        <v>0</v>
      </c>
      <c r="Y71" s="194">
        <f t="shared" si="5"/>
        <v>948298.77</v>
      </c>
      <c r="Z71" s="194">
        <f t="shared" si="5"/>
        <v>0</v>
      </c>
      <c r="AA71" s="194">
        <f t="shared" si="5"/>
        <v>0</v>
      </c>
      <c r="AB71" s="194">
        <f t="shared" si="5"/>
        <v>2538120.2299999995</v>
      </c>
      <c r="AC71" s="194">
        <f t="shared" si="5"/>
        <v>0</v>
      </c>
      <c r="AD71" s="194">
        <f t="shared" si="5"/>
        <v>0</v>
      </c>
      <c r="AE71" s="194">
        <f t="shared" si="5"/>
        <v>11019.599999999999</v>
      </c>
      <c r="AF71" s="194">
        <f t="shared" si="5"/>
        <v>0</v>
      </c>
      <c r="AG71" s="194">
        <f t="shared" si="5"/>
        <v>4148755.8299999996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2563143.2699999996</v>
      </c>
      <c r="AK71" s="194">
        <f t="shared" si="6"/>
        <v>0</v>
      </c>
      <c r="AL71" s="194">
        <f t="shared" si="6"/>
        <v>0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32906.58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0</v>
      </c>
      <c r="AW71" s="194">
        <f t="shared" si="6"/>
        <v>0</v>
      </c>
      <c r="AX71" s="194">
        <f t="shared" si="6"/>
        <v>0</v>
      </c>
      <c r="AY71" s="194">
        <f t="shared" si="6"/>
        <v>0</v>
      </c>
      <c r="AZ71" s="194">
        <f t="shared" si="6"/>
        <v>0</v>
      </c>
      <c r="BA71" s="194">
        <f t="shared" si="6"/>
        <v>539.22</v>
      </c>
      <c r="BB71" s="194">
        <f t="shared" si="6"/>
        <v>0</v>
      </c>
      <c r="BC71" s="194">
        <f t="shared" si="6"/>
        <v>0</v>
      </c>
      <c r="BD71" s="194">
        <f t="shared" si="6"/>
        <v>0</v>
      </c>
      <c r="BE71" s="194">
        <f t="shared" si="6"/>
        <v>884057.37000000011</v>
      </c>
      <c r="BF71" s="194">
        <f t="shared" si="6"/>
        <v>226256.46</v>
      </c>
      <c r="BG71" s="194">
        <f t="shared" si="6"/>
        <v>40374</v>
      </c>
      <c r="BH71" s="194">
        <f t="shared" si="6"/>
        <v>28558</v>
      </c>
      <c r="BI71" s="194">
        <f t="shared" si="6"/>
        <v>16795.34</v>
      </c>
      <c r="BJ71" s="194">
        <f t="shared" si="6"/>
        <v>0</v>
      </c>
      <c r="BK71" s="194">
        <f t="shared" si="6"/>
        <v>0</v>
      </c>
      <c r="BL71" s="194">
        <f t="shared" si="6"/>
        <v>0</v>
      </c>
      <c r="BM71" s="194">
        <f t="shared" si="6"/>
        <v>0</v>
      </c>
      <c r="BN71" s="194">
        <f t="shared" si="6"/>
        <v>4145028.56</v>
      </c>
      <c r="BO71" s="194">
        <f t="shared" si="6"/>
        <v>0</v>
      </c>
      <c r="BP71" s="194">
        <f t="shared" ref="BP71:CC71" si="7">SUM(BP61:BP69)-BP70</f>
        <v>0</v>
      </c>
      <c r="BQ71" s="194">
        <f t="shared" si="7"/>
        <v>0</v>
      </c>
      <c r="BR71" s="194">
        <f t="shared" si="7"/>
        <v>15162.500000000002</v>
      </c>
      <c r="BS71" s="194">
        <f t="shared" si="7"/>
        <v>0</v>
      </c>
      <c r="BT71" s="194">
        <f t="shared" si="7"/>
        <v>26668.26</v>
      </c>
      <c r="BU71" s="194">
        <f t="shared" si="7"/>
        <v>0</v>
      </c>
      <c r="BV71" s="194">
        <f t="shared" si="7"/>
        <v>0</v>
      </c>
      <c r="BW71" s="194">
        <f t="shared" si="7"/>
        <v>72835.13</v>
      </c>
      <c r="BX71" s="194">
        <f t="shared" si="7"/>
        <v>0</v>
      </c>
      <c r="BY71" s="194">
        <f t="shared" si="7"/>
        <v>0</v>
      </c>
      <c r="BZ71" s="194">
        <f t="shared" si="7"/>
        <v>0</v>
      </c>
      <c r="CA71" s="194">
        <f t="shared" si="7"/>
        <v>0</v>
      </c>
      <c r="CB71" s="194">
        <f t="shared" si="7"/>
        <v>0</v>
      </c>
      <c r="CC71" s="194">
        <f t="shared" si="7"/>
        <v>-158979.97</v>
      </c>
      <c r="CD71" s="240">
        <f>CD69-CD70</f>
        <v>-746012.55</v>
      </c>
      <c r="CE71" s="194">
        <f>SUM(CE61:CE69)-CE70</f>
        <v>17028823.850000001</v>
      </c>
      <c r="CF71" s="247"/>
    </row>
    <row r="72" spans="1:84" ht="12.6" customHeight="1" x14ac:dyDescent="0.2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7">
        <v>0</v>
      </c>
      <c r="CF72" s="247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445085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0</v>
      </c>
      <c r="Q73" s="184">
        <v>0</v>
      </c>
      <c r="R73" s="184">
        <v>0</v>
      </c>
      <c r="S73" s="184">
        <v>0</v>
      </c>
      <c r="T73" s="184">
        <v>0</v>
      </c>
      <c r="U73" s="184">
        <v>72064</v>
      </c>
      <c r="V73" s="184">
        <v>0</v>
      </c>
      <c r="W73" s="184">
        <v>0</v>
      </c>
      <c r="X73" s="184">
        <v>0</v>
      </c>
      <c r="Y73" s="184">
        <v>181314.09999999998</v>
      </c>
      <c r="Z73" s="184">
        <v>0</v>
      </c>
      <c r="AA73" s="184">
        <v>0</v>
      </c>
      <c r="AB73" s="184">
        <v>104325.7</v>
      </c>
      <c r="AC73" s="184">
        <v>0</v>
      </c>
      <c r="AD73" s="184">
        <v>0</v>
      </c>
      <c r="AE73" s="184">
        <v>2052</v>
      </c>
      <c r="AF73" s="184">
        <v>0</v>
      </c>
      <c r="AG73" s="184">
        <v>53648</v>
      </c>
      <c r="AH73" s="184">
        <v>0</v>
      </c>
      <c r="AI73" s="184">
        <v>0</v>
      </c>
      <c r="AJ73" s="184">
        <v>0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4">
        <f t="shared" ref="CE73:CE80" si="8">SUM(C73:CD73)</f>
        <v>858488.79999999993</v>
      </c>
      <c r="CF73" s="247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4">
        <v>168683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1369001.72</v>
      </c>
      <c r="Q74" s="184">
        <v>0</v>
      </c>
      <c r="R74" s="184">
        <v>0</v>
      </c>
      <c r="S74" s="184">
        <v>0</v>
      </c>
      <c r="T74" s="184">
        <v>371680</v>
      </c>
      <c r="U74" s="184">
        <v>2993610.43</v>
      </c>
      <c r="V74" s="184">
        <v>0</v>
      </c>
      <c r="W74" s="184">
        <v>607937.44999999995</v>
      </c>
      <c r="X74" s="184">
        <v>0</v>
      </c>
      <c r="Y74" s="184">
        <v>8825355.0999999996</v>
      </c>
      <c r="Z74" s="184">
        <v>0</v>
      </c>
      <c r="AA74" s="184">
        <v>0</v>
      </c>
      <c r="AB74" s="184">
        <v>3944168.65</v>
      </c>
      <c r="AC74" s="184">
        <v>0</v>
      </c>
      <c r="AD74" s="184">
        <v>0</v>
      </c>
      <c r="AE74" s="184">
        <v>0</v>
      </c>
      <c r="AF74" s="184">
        <v>0</v>
      </c>
      <c r="AG74" s="184">
        <v>5134624.3</v>
      </c>
      <c r="AH74" s="184">
        <v>0</v>
      </c>
      <c r="AI74" s="184">
        <v>0</v>
      </c>
      <c r="AJ74" s="184">
        <v>3293939.28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33626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4">
        <f t="shared" si="8"/>
        <v>26742625.93</v>
      </c>
      <c r="CF74" s="247"/>
    </row>
    <row r="75" spans="1:84" ht="12.6" customHeight="1" x14ac:dyDescent="0.25">
      <c r="A75" s="171" t="s">
        <v>247</v>
      </c>
      <c r="B75" s="175"/>
      <c r="C75" s="194">
        <f t="shared" ref="C75:AV75" si="9">SUM(C73:C74)</f>
        <v>0</v>
      </c>
      <c r="D75" s="194">
        <f t="shared" si="9"/>
        <v>0</v>
      </c>
      <c r="E75" s="194">
        <f t="shared" si="9"/>
        <v>613768</v>
      </c>
      <c r="F75" s="194">
        <f t="shared" si="9"/>
        <v>0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1369001.72</v>
      </c>
      <c r="Q75" s="194">
        <f t="shared" si="9"/>
        <v>0</v>
      </c>
      <c r="R75" s="194">
        <f t="shared" si="9"/>
        <v>0</v>
      </c>
      <c r="S75" s="194">
        <f t="shared" si="9"/>
        <v>0</v>
      </c>
      <c r="T75" s="194">
        <f t="shared" si="9"/>
        <v>371680</v>
      </c>
      <c r="U75" s="194">
        <f t="shared" si="9"/>
        <v>3065674.43</v>
      </c>
      <c r="V75" s="194">
        <f t="shared" si="9"/>
        <v>0</v>
      </c>
      <c r="W75" s="194">
        <f t="shared" si="9"/>
        <v>607937.44999999995</v>
      </c>
      <c r="X75" s="194">
        <f t="shared" si="9"/>
        <v>0</v>
      </c>
      <c r="Y75" s="194">
        <f t="shared" si="9"/>
        <v>9006669.1999999993</v>
      </c>
      <c r="Z75" s="194">
        <f t="shared" si="9"/>
        <v>0</v>
      </c>
      <c r="AA75" s="194">
        <f t="shared" si="9"/>
        <v>0</v>
      </c>
      <c r="AB75" s="194">
        <f t="shared" si="9"/>
        <v>4048494.35</v>
      </c>
      <c r="AC75" s="194">
        <f t="shared" si="9"/>
        <v>0</v>
      </c>
      <c r="AD75" s="194">
        <f t="shared" si="9"/>
        <v>0</v>
      </c>
      <c r="AE75" s="194">
        <f t="shared" si="9"/>
        <v>2052</v>
      </c>
      <c r="AF75" s="194">
        <f t="shared" si="9"/>
        <v>0</v>
      </c>
      <c r="AG75" s="194">
        <f t="shared" si="9"/>
        <v>5188272.3</v>
      </c>
      <c r="AH75" s="194">
        <f t="shared" si="9"/>
        <v>0</v>
      </c>
      <c r="AI75" s="194">
        <f t="shared" si="9"/>
        <v>0</v>
      </c>
      <c r="AJ75" s="194">
        <f t="shared" si="9"/>
        <v>3293939.28</v>
      </c>
      <c r="AK75" s="194">
        <f t="shared" si="9"/>
        <v>0</v>
      </c>
      <c r="AL75" s="194">
        <f t="shared" si="9"/>
        <v>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33626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0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4">
        <f t="shared" si="8"/>
        <v>27601114.730000004</v>
      </c>
      <c r="CF75" s="247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4">
        <v>4996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4123</v>
      </c>
      <c r="Q76" s="184">
        <v>0</v>
      </c>
      <c r="R76" s="184">
        <v>0</v>
      </c>
      <c r="S76" s="184">
        <v>0</v>
      </c>
      <c r="T76" s="184">
        <v>335</v>
      </c>
      <c r="U76" s="184">
        <v>559</v>
      </c>
      <c r="V76" s="184">
        <v>0</v>
      </c>
      <c r="W76" s="184">
        <v>0</v>
      </c>
      <c r="X76" s="184">
        <v>0</v>
      </c>
      <c r="Y76" s="184">
        <v>1695</v>
      </c>
      <c r="Z76" s="184">
        <v>0</v>
      </c>
      <c r="AA76" s="184">
        <v>0</v>
      </c>
      <c r="AB76" s="184">
        <v>497</v>
      </c>
      <c r="AC76" s="184">
        <v>0</v>
      </c>
      <c r="AD76" s="184">
        <v>0</v>
      </c>
      <c r="AE76" s="184">
        <v>0</v>
      </c>
      <c r="AF76" s="184">
        <v>0</v>
      </c>
      <c r="AG76" s="184">
        <v>4061</v>
      </c>
      <c r="AH76" s="184">
        <v>0</v>
      </c>
      <c r="AI76" s="184">
        <v>0</v>
      </c>
      <c r="AJ76" s="184">
        <v>3990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0</v>
      </c>
      <c r="AZ76" s="184">
        <v>0</v>
      </c>
      <c r="BA76" s="184">
        <v>0</v>
      </c>
      <c r="BB76" s="184">
        <v>0</v>
      </c>
      <c r="BC76" s="184">
        <v>0</v>
      </c>
      <c r="BD76" s="184">
        <v>0</v>
      </c>
      <c r="BE76" s="184">
        <v>1958</v>
      </c>
      <c r="BF76" s="184">
        <v>342</v>
      </c>
      <c r="BG76" s="184">
        <v>0</v>
      </c>
      <c r="BH76" s="184">
        <v>0</v>
      </c>
      <c r="BI76" s="184">
        <v>0</v>
      </c>
      <c r="BJ76" s="184">
        <v>0</v>
      </c>
      <c r="BK76" s="184">
        <v>0</v>
      </c>
      <c r="BL76" s="184">
        <v>0</v>
      </c>
      <c r="BM76" s="184">
        <v>0</v>
      </c>
      <c r="BN76" s="184">
        <v>9108</v>
      </c>
      <c r="BO76" s="184">
        <v>0</v>
      </c>
      <c r="BP76" s="184">
        <v>0</v>
      </c>
      <c r="BQ76" s="184">
        <v>0</v>
      </c>
      <c r="BR76" s="184">
        <v>0</v>
      </c>
      <c r="BS76" s="184">
        <v>0</v>
      </c>
      <c r="BT76" s="184">
        <v>0</v>
      </c>
      <c r="BU76" s="184">
        <v>0</v>
      </c>
      <c r="BV76" s="184">
        <v>0</v>
      </c>
      <c r="BW76" s="184">
        <v>0</v>
      </c>
      <c r="BX76" s="184">
        <v>0</v>
      </c>
      <c r="BY76" s="184">
        <v>0</v>
      </c>
      <c r="BZ76" s="184">
        <v>0</v>
      </c>
      <c r="CA76" s="184">
        <v>0</v>
      </c>
      <c r="CB76" s="184">
        <v>0</v>
      </c>
      <c r="CC76" s="184">
        <v>0</v>
      </c>
      <c r="CD76" s="244" t="s">
        <v>221</v>
      </c>
      <c r="CE76" s="194">
        <f t="shared" si="8"/>
        <v>31664</v>
      </c>
      <c r="CF76" s="194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4">
        <f>SUM(C77:CD77)</f>
        <v>1</v>
      </c>
      <c r="CF77" s="194">
        <f>AY59-CE77</f>
        <v>-1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1673.253999912728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1380.8699442834622</v>
      </c>
      <c r="Q78" s="184">
        <v>0</v>
      </c>
      <c r="R78" s="184">
        <v>0</v>
      </c>
      <c r="S78" s="184">
        <v>0</v>
      </c>
      <c r="T78" s="184">
        <v>112.19777621512486</v>
      </c>
      <c r="U78" s="184">
        <v>187.21957284852181</v>
      </c>
      <c r="V78" s="184">
        <v>0</v>
      </c>
      <c r="W78" s="184">
        <v>0</v>
      </c>
      <c r="X78" s="184">
        <v>0</v>
      </c>
      <c r="Y78" s="184">
        <v>457.42135093241006</v>
      </c>
      <c r="Z78" s="184">
        <v>0</v>
      </c>
      <c r="AA78" s="184">
        <v>0</v>
      </c>
      <c r="AB78" s="184">
        <v>112.11434880460874</v>
      </c>
      <c r="AC78" s="184">
        <v>0</v>
      </c>
      <c r="AD78" s="184">
        <v>0</v>
      </c>
      <c r="AE78" s="184">
        <v>0</v>
      </c>
      <c r="AF78" s="184">
        <v>0</v>
      </c>
      <c r="AG78" s="184">
        <v>1360.1049827152899</v>
      </c>
      <c r="AH78" s="184">
        <v>0</v>
      </c>
      <c r="AI78" s="184">
        <v>0</v>
      </c>
      <c r="AJ78" s="184">
        <v>1291.3884328592853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4" t="s">
        <v>221</v>
      </c>
      <c r="AY78" s="244" t="s">
        <v>221</v>
      </c>
      <c r="AZ78" s="244" t="s">
        <v>221</v>
      </c>
      <c r="BA78" s="184">
        <v>0</v>
      </c>
      <c r="BB78" s="184">
        <v>0</v>
      </c>
      <c r="BC78" s="184"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v>0</v>
      </c>
      <c r="BI78" s="184">
        <v>0</v>
      </c>
      <c r="BJ78" s="244" t="s">
        <v>221</v>
      </c>
      <c r="BK78" s="184">
        <v>0</v>
      </c>
      <c r="BL78" s="184">
        <v>0</v>
      </c>
      <c r="BM78" s="184"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4" t="s">
        <v>221</v>
      </c>
      <c r="CD78" s="244" t="s">
        <v>221</v>
      </c>
      <c r="CE78" s="194">
        <f t="shared" si="8"/>
        <v>6574.5704085714315</v>
      </c>
      <c r="CF78" s="194"/>
    </row>
    <row r="79" spans="1:84" ht="12.6" customHeight="1" x14ac:dyDescent="0.25">
      <c r="A79" s="171" t="s">
        <v>251</v>
      </c>
      <c r="B79" s="175"/>
      <c r="C79" s="184">
        <v>0</v>
      </c>
      <c r="D79" s="184">
        <v>0</v>
      </c>
      <c r="E79" s="184">
        <v>2918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3094</v>
      </c>
      <c r="Q79" s="184">
        <v>0</v>
      </c>
      <c r="R79" s="184">
        <v>0</v>
      </c>
      <c r="S79" s="184">
        <v>0</v>
      </c>
      <c r="T79" s="184">
        <v>266</v>
      </c>
      <c r="U79" s="184">
        <v>0</v>
      </c>
      <c r="V79" s="184">
        <v>0</v>
      </c>
      <c r="W79" s="184">
        <v>0</v>
      </c>
      <c r="X79" s="184">
        <v>0</v>
      </c>
      <c r="Y79" s="184">
        <v>5635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15358</v>
      </c>
      <c r="AH79" s="184">
        <v>0</v>
      </c>
      <c r="AI79" s="184">
        <v>0</v>
      </c>
      <c r="AJ79" s="184">
        <v>852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4">
        <v>0</v>
      </c>
      <c r="BC79" s="184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>
        <v>0</v>
      </c>
      <c r="BJ79" s="244" t="s">
        <v>221</v>
      </c>
      <c r="BK79" s="184">
        <v>0</v>
      </c>
      <c r="BL79" s="184">
        <v>0</v>
      </c>
      <c r="BM79" s="184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4" t="s">
        <v>221</v>
      </c>
      <c r="CD79" s="244" t="s">
        <v>221</v>
      </c>
      <c r="CE79" s="194">
        <f t="shared" si="8"/>
        <v>28123</v>
      </c>
      <c r="CF79" s="194">
        <f>BA59</f>
        <v>0</v>
      </c>
    </row>
    <row r="80" spans="1:84" ht="21" customHeight="1" x14ac:dyDescent="0.25">
      <c r="A80" s="171" t="s">
        <v>252</v>
      </c>
      <c r="B80" s="175"/>
      <c r="C80" s="184">
        <v>0</v>
      </c>
      <c r="D80" s="184">
        <v>0</v>
      </c>
      <c r="E80" s="184">
        <v>0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1.8270314856274037</v>
      </c>
      <c r="Q80" s="184">
        <v>0</v>
      </c>
      <c r="R80" s="184">
        <v>0</v>
      </c>
      <c r="S80" s="184">
        <v>0</v>
      </c>
      <c r="T80" s="184">
        <v>0.68307907286589953</v>
      </c>
      <c r="U80" s="184">
        <v>0</v>
      </c>
      <c r="V80" s="184">
        <v>0</v>
      </c>
      <c r="W80" s="184">
        <v>0</v>
      </c>
      <c r="X80" s="184">
        <v>0</v>
      </c>
      <c r="Y80" s="184">
        <v>0</v>
      </c>
      <c r="Z80" s="184">
        <v>0</v>
      </c>
      <c r="AA80" s="184">
        <v>0</v>
      </c>
      <c r="AB80" s="184">
        <v>0</v>
      </c>
      <c r="AC80" s="184">
        <v>0</v>
      </c>
      <c r="AD80" s="184">
        <v>0</v>
      </c>
      <c r="AE80" s="184">
        <v>0</v>
      </c>
      <c r="AF80" s="184">
        <v>0</v>
      </c>
      <c r="AG80" s="184">
        <v>9.8444878014857427</v>
      </c>
      <c r="AH80" s="184">
        <v>0</v>
      </c>
      <c r="AI80" s="184">
        <v>0</v>
      </c>
      <c r="AJ80" s="184">
        <v>6.1561070231617432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18.510705383140788</v>
      </c>
      <c r="CF80" s="250"/>
    </row>
    <row r="81" spans="1:5" ht="12.6" customHeight="1" x14ac:dyDescent="0.25">
      <c r="A81" s="207" t="s">
        <v>253</v>
      </c>
      <c r="B81" s="207"/>
      <c r="C81" s="207"/>
      <c r="D81" s="207"/>
      <c r="E81" s="207"/>
    </row>
    <row r="82" spans="1:5" ht="12.6" customHeight="1" x14ac:dyDescent="0.25">
      <c r="A82" s="171" t="s">
        <v>254</v>
      </c>
      <c r="B82" s="172"/>
      <c r="C82" s="277" t="s">
        <v>1264</v>
      </c>
      <c r="D82" s="251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1269</v>
      </c>
      <c r="D83" s="251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1278</v>
      </c>
      <c r="D84" s="204"/>
      <c r="E84" s="203"/>
    </row>
    <row r="85" spans="1:5" ht="12.6" customHeight="1" x14ac:dyDescent="0.25">
      <c r="A85" s="173" t="s">
        <v>1250</v>
      </c>
      <c r="B85" s="172"/>
      <c r="C85" s="266" t="s">
        <v>1271</v>
      </c>
      <c r="D85" s="204"/>
      <c r="E85" s="203"/>
    </row>
    <row r="86" spans="1:5" ht="12.6" customHeight="1" x14ac:dyDescent="0.25">
      <c r="A86" s="173" t="s">
        <v>1251</v>
      </c>
      <c r="B86" s="172" t="s">
        <v>256</v>
      </c>
      <c r="C86" s="266" t="s">
        <v>1271</v>
      </c>
      <c r="D86" s="204"/>
      <c r="E86" s="203"/>
    </row>
    <row r="87" spans="1:5" ht="12.6" customHeight="1" x14ac:dyDescent="0.25">
      <c r="A87" s="173" t="s">
        <v>258</v>
      </c>
      <c r="B87" s="172" t="s">
        <v>256</v>
      </c>
      <c r="C87" s="226" t="s">
        <v>1272</v>
      </c>
      <c r="D87" s="204"/>
      <c r="E87" s="203"/>
    </row>
    <row r="88" spans="1:5" ht="12.6" customHeight="1" x14ac:dyDescent="0.25">
      <c r="A88" s="173" t="s">
        <v>259</v>
      </c>
      <c r="B88" s="172" t="s">
        <v>256</v>
      </c>
      <c r="C88" s="226" t="s">
        <v>1273</v>
      </c>
      <c r="D88" s="204"/>
      <c r="E88" s="203"/>
    </row>
    <row r="89" spans="1:5" ht="12.6" customHeight="1" x14ac:dyDescent="0.25">
      <c r="A89" s="173" t="s">
        <v>260</v>
      </c>
      <c r="B89" s="172" t="s">
        <v>256</v>
      </c>
      <c r="C89" s="226" t="s">
        <v>1267</v>
      </c>
      <c r="D89" s="204"/>
      <c r="E89" s="203"/>
    </row>
    <row r="90" spans="1:5" ht="12.6" customHeight="1" x14ac:dyDescent="0.25">
      <c r="A90" s="173" t="s">
        <v>261</v>
      </c>
      <c r="B90" s="172" t="s">
        <v>256</v>
      </c>
      <c r="C90" s="226" t="s">
        <v>1268</v>
      </c>
      <c r="D90" s="204"/>
      <c r="E90" s="203"/>
    </row>
    <row r="91" spans="1:5" ht="12.6" customHeight="1" x14ac:dyDescent="0.25">
      <c r="A91" s="173" t="s">
        <v>262</v>
      </c>
      <c r="B91" s="172" t="s">
        <v>256</v>
      </c>
      <c r="C91" s="226" t="s">
        <v>529</v>
      </c>
      <c r="D91" s="204"/>
      <c r="E91" s="203"/>
    </row>
    <row r="92" spans="1:5" ht="12.6" customHeight="1" x14ac:dyDescent="0.25">
      <c r="A92" s="173" t="s">
        <v>263</v>
      </c>
      <c r="B92" s="172" t="s">
        <v>256</v>
      </c>
      <c r="C92" s="222" t="s">
        <v>1274</v>
      </c>
      <c r="D92" s="251"/>
      <c r="E92" s="175"/>
    </row>
    <row r="93" spans="1:5" ht="12.6" customHeight="1" x14ac:dyDescent="0.25">
      <c r="A93" s="173" t="s">
        <v>264</v>
      </c>
      <c r="B93" s="172" t="s">
        <v>256</v>
      </c>
      <c r="C93" s="265" t="s">
        <v>1275</v>
      </c>
      <c r="D93" s="251"/>
      <c r="E93" s="175"/>
    </row>
    <row r="94" spans="1:5" ht="12.6" customHeight="1" x14ac:dyDescent="0.25">
      <c r="A94" s="173"/>
      <c r="B94" s="173"/>
      <c r="C94" s="190"/>
      <c r="D94" s="175"/>
      <c r="E94" s="175"/>
    </row>
    <row r="95" spans="1:5" ht="12.6" customHeight="1" x14ac:dyDescent="0.25">
      <c r="A95" s="207" t="s">
        <v>265</v>
      </c>
      <c r="B95" s="207"/>
      <c r="C95" s="207"/>
      <c r="D95" s="207"/>
      <c r="E95" s="207"/>
    </row>
    <row r="96" spans="1:5" ht="12.6" customHeight="1" x14ac:dyDescent="0.25">
      <c r="A96" s="252" t="s">
        <v>266</v>
      </c>
      <c r="B96" s="252"/>
      <c r="C96" s="252"/>
      <c r="D96" s="252"/>
      <c r="E96" s="252"/>
    </row>
    <row r="97" spans="1:5" ht="12.6" customHeight="1" x14ac:dyDescent="0.25">
      <c r="A97" s="173" t="s">
        <v>267</v>
      </c>
      <c r="B97" s="172" t="s">
        <v>256</v>
      </c>
      <c r="C97" s="188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8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8"/>
      <c r="D99" s="175"/>
      <c r="E99" s="175"/>
    </row>
    <row r="100" spans="1:5" ht="12.6" customHeight="1" x14ac:dyDescent="0.25">
      <c r="A100" s="252" t="s">
        <v>269</v>
      </c>
      <c r="B100" s="252"/>
      <c r="C100" s="252"/>
      <c r="D100" s="252"/>
      <c r="E100" s="252"/>
    </row>
    <row r="101" spans="1:5" ht="12.6" customHeight="1" x14ac:dyDescent="0.25">
      <c r="A101" s="173" t="s">
        <v>270</v>
      </c>
      <c r="B101" s="172" t="s">
        <v>256</v>
      </c>
      <c r="C101" s="188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0">
        <v>1</v>
      </c>
      <c r="D102" s="175"/>
      <c r="E102" s="175"/>
    </row>
    <row r="103" spans="1:5" ht="12.6" customHeight="1" x14ac:dyDescent="0.25">
      <c r="A103" s="252" t="s">
        <v>271</v>
      </c>
      <c r="B103" s="252"/>
      <c r="C103" s="252"/>
      <c r="D103" s="252"/>
      <c r="E103" s="252"/>
    </row>
    <row r="104" spans="1:5" ht="12.6" customHeight="1" x14ac:dyDescent="0.25">
      <c r="A104" s="173" t="s">
        <v>272</v>
      </c>
      <c r="B104" s="172" t="s">
        <v>256</v>
      </c>
      <c r="C104" s="188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8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25">
      <c r="A107" s="173"/>
      <c r="B107" s="172"/>
      <c r="C107" s="189"/>
      <c r="D107" s="175"/>
      <c r="E107" s="175"/>
    </row>
    <row r="108" spans="1:5" ht="13.5" customHeight="1" x14ac:dyDescent="0.25">
      <c r="A108" s="206" t="s">
        <v>275</v>
      </c>
      <c r="B108" s="207"/>
      <c r="C108" s="207"/>
      <c r="D108" s="207"/>
      <c r="E108" s="207"/>
    </row>
    <row r="109" spans="1:5" ht="13.5" customHeight="1" x14ac:dyDescent="0.25">
      <c r="A109" s="173"/>
      <c r="B109" s="172"/>
      <c r="C109" s="189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8">
        <v>85</v>
      </c>
      <c r="D111" s="174">
        <v>209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8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8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8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8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8">
        <v>0</v>
      </c>
      <c r="D117" s="175"/>
      <c r="E117" s="175"/>
    </row>
    <row r="118" spans="1:5" ht="12.6" customHeight="1" x14ac:dyDescent="0.25">
      <c r="A118" s="173" t="s">
        <v>1238</v>
      </c>
      <c r="B118" s="172" t="s">
        <v>256</v>
      </c>
      <c r="C118" s="188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8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8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8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8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8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8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8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8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0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8">
        <v>10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8">
        <v>0</v>
      </c>
      <c r="D129" s="175"/>
      <c r="E129" s="175"/>
    </row>
    <row r="130" spans="1:6" ht="12.6" customHeight="1" x14ac:dyDescent="0.25">
      <c r="A130" s="173"/>
      <c r="B130" s="175"/>
      <c r="C130" s="190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8">
        <v>0</v>
      </c>
      <c r="D131" s="175"/>
      <c r="E131" s="175"/>
    </row>
    <row r="132" spans="1:6" ht="12.6" customHeight="1" x14ac:dyDescent="0.25">
      <c r="A132" s="173"/>
      <c r="B132" s="173"/>
      <c r="C132" s="190"/>
      <c r="D132" s="175"/>
      <c r="E132" s="175"/>
    </row>
    <row r="133" spans="1:6" ht="12.6" customHeight="1" x14ac:dyDescent="0.25">
      <c r="A133" s="173"/>
      <c r="B133" s="173"/>
      <c r="C133" s="190"/>
      <c r="D133" s="175"/>
      <c r="E133" s="175"/>
    </row>
    <row r="134" spans="1:6" ht="12.6" customHeight="1" x14ac:dyDescent="0.25">
      <c r="A134" s="173"/>
      <c r="B134" s="173"/>
      <c r="C134" s="190"/>
      <c r="D134" s="175"/>
      <c r="E134" s="175"/>
    </row>
    <row r="135" spans="1:6" ht="18" customHeight="1" x14ac:dyDescent="0.25">
      <c r="A135" s="173"/>
      <c r="B135" s="173"/>
      <c r="C135" s="190"/>
      <c r="D135" s="175"/>
      <c r="E135" s="175"/>
    </row>
    <row r="136" spans="1:6" ht="12.6" customHeight="1" x14ac:dyDescent="0.25">
      <c r="A136" s="207" t="s">
        <v>1239</v>
      </c>
      <c r="B136" s="206"/>
      <c r="C136" s="206"/>
      <c r="D136" s="206"/>
      <c r="E136" s="206"/>
    </row>
    <row r="137" spans="1:6" ht="12.6" customHeight="1" x14ac:dyDescent="0.25">
      <c r="A137" s="253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72</v>
      </c>
      <c r="C138" s="174">
        <v>5</v>
      </c>
      <c r="D138" s="174">
        <v>8</v>
      </c>
      <c r="E138" s="175">
        <f>SUM(B138:D138)</f>
        <v>85</v>
      </c>
    </row>
    <row r="139" spans="1:6" ht="12.6" customHeight="1" x14ac:dyDescent="0.25">
      <c r="A139" s="173" t="s">
        <v>215</v>
      </c>
      <c r="B139" s="174">
        <v>180</v>
      </c>
      <c r="C139" s="174">
        <v>11</v>
      </c>
      <c r="D139" s="174">
        <v>18</v>
      </c>
      <c r="E139" s="175">
        <f>SUM(B139:D139)</f>
        <v>209</v>
      </c>
    </row>
    <row r="140" spans="1:6" ht="12.6" customHeight="1" x14ac:dyDescent="0.25">
      <c r="A140" s="173" t="s">
        <v>298</v>
      </c>
      <c r="B140" s="174">
        <v>6933.0915348045128</v>
      </c>
      <c r="C140" s="174">
        <v>1858.4162350102888</v>
      </c>
      <c r="D140" s="174">
        <v>5289.4922301851984</v>
      </c>
      <c r="E140" s="175">
        <f>SUM(B140:D140)</f>
        <v>14081</v>
      </c>
    </row>
    <row r="141" spans="1:6" ht="12.6" customHeight="1" x14ac:dyDescent="0.25">
      <c r="A141" s="173" t="s">
        <v>245</v>
      </c>
      <c r="B141" s="174">
        <v>692269.58279563882</v>
      </c>
      <c r="C141" s="174">
        <v>55579.749417611798</v>
      </c>
      <c r="D141" s="174">
        <v>110639.46778674927</v>
      </c>
      <c r="E141" s="175">
        <f>SUM(B141:D141)</f>
        <v>858488.79999999981</v>
      </c>
      <c r="F141" s="198"/>
    </row>
    <row r="142" spans="1:6" ht="12.6" customHeight="1" x14ac:dyDescent="0.25">
      <c r="A142" s="173" t="s">
        <v>246</v>
      </c>
      <c r="B142" s="174">
        <v>13998044.631077029</v>
      </c>
      <c r="C142" s="174">
        <v>3841900.9461734323</v>
      </c>
      <c r="D142" s="174">
        <v>8902680.3527495395</v>
      </c>
      <c r="E142" s="175">
        <f>SUM(B142:D142)</f>
        <v>26742625.93</v>
      </c>
      <c r="F142" s="198"/>
    </row>
    <row r="143" spans="1:6" ht="12.6" customHeight="1" x14ac:dyDescent="0.25">
      <c r="A143" s="253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3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2"/>
      <c r="D155" s="178"/>
      <c r="E155" s="175"/>
    </row>
    <row r="156" spans="1:5" ht="12.6" customHeight="1" x14ac:dyDescent="0.25">
      <c r="A156" s="253" t="s">
        <v>301</v>
      </c>
      <c r="B156" s="176" t="s">
        <v>302</v>
      </c>
      <c r="C156" s="191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1987447</v>
      </c>
      <c r="C157" s="174">
        <v>1855774</v>
      </c>
      <c r="D157" s="175"/>
      <c r="E157" s="175"/>
    </row>
    <row r="158" spans="1:5" ht="12.6" customHeight="1" x14ac:dyDescent="0.25">
      <c r="A158" s="177"/>
      <c r="B158" s="178"/>
      <c r="C158" s="192"/>
      <c r="D158" s="175"/>
      <c r="E158" s="175"/>
    </row>
    <row r="159" spans="1:5" ht="12.6" customHeight="1" x14ac:dyDescent="0.25">
      <c r="A159" s="177"/>
      <c r="B159" s="177"/>
      <c r="C159" s="192"/>
      <c r="D159" s="178"/>
      <c r="E159" s="175"/>
    </row>
    <row r="160" spans="1:5" ht="12.6" customHeight="1" x14ac:dyDescent="0.25">
      <c r="A160" s="177"/>
      <c r="B160" s="177"/>
      <c r="C160" s="192"/>
      <c r="D160" s="178"/>
      <c r="E160" s="175"/>
    </row>
    <row r="161" spans="1:5" ht="12.6" customHeight="1" x14ac:dyDescent="0.25">
      <c r="A161" s="177"/>
      <c r="B161" s="177"/>
      <c r="C161" s="192"/>
      <c r="D161" s="178"/>
      <c r="E161" s="175"/>
    </row>
    <row r="162" spans="1:5" ht="21.75" customHeight="1" x14ac:dyDescent="0.25">
      <c r="A162" s="177"/>
      <c r="B162" s="177"/>
      <c r="C162" s="192"/>
      <c r="D162" s="178"/>
      <c r="E162" s="175"/>
    </row>
    <row r="163" spans="1:5" ht="11.4" customHeight="1" x14ac:dyDescent="0.25">
      <c r="A163" s="206" t="s">
        <v>305</v>
      </c>
      <c r="B163" s="207"/>
      <c r="C163" s="207"/>
      <c r="D163" s="207"/>
      <c r="E163" s="207"/>
    </row>
    <row r="164" spans="1:5" ht="11.4" customHeight="1" x14ac:dyDescent="0.25">
      <c r="A164" s="252" t="s">
        <v>306</v>
      </c>
      <c r="B164" s="252"/>
      <c r="C164" s="252"/>
      <c r="D164" s="252"/>
      <c r="E164" s="252"/>
    </row>
    <row r="165" spans="1:5" ht="11.4" customHeight="1" x14ac:dyDescent="0.25">
      <c r="A165" s="173" t="s">
        <v>307</v>
      </c>
      <c r="B165" s="172" t="s">
        <v>256</v>
      </c>
      <c r="C165" s="188">
        <v>475647.67000000004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8">
        <v>1696.2000000000003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8">
        <v>45692.56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8">
        <v>759027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8">
        <v>4322.6699999999992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8">
        <v>390526.97000000009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8">
        <v>52501.46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8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0"/>
      <c r="D173" s="175">
        <f>SUM(C165:C172)</f>
        <v>1729414.5300000003</v>
      </c>
      <c r="E173" s="175"/>
    </row>
    <row r="174" spans="1:5" ht="11.4" customHeight="1" x14ac:dyDescent="0.25">
      <c r="A174" s="252" t="s">
        <v>314</v>
      </c>
      <c r="B174" s="252"/>
      <c r="C174" s="252"/>
      <c r="D174" s="252"/>
      <c r="E174" s="252"/>
    </row>
    <row r="175" spans="1:5" ht="11.4" customHeight="1" x14ac:dyDescent="0.25">
      <c r="A175" s="173" t="s">
        <v>315</v>
      </c>
      <c r="B175" s="172" t="s">
        <v>256</v>
      </c>
      <c r="C175" s="188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8">
        <v>93085.89</v>
      </c>
      <c r="D176" s="175"/>
      <c r="E176" s="175"/>
    </row>
    <row r="177" spans="1:5" ht="11.4" customHeight="1" x14ac:dyDescent="0.25">
      <c r="A177" s="173" t="s">
        <v>203</v>
      </c>
      <c r="B177" s="175"/>
      <c r="C177" s="190"/>
      <c r="D177" s="175">
        <f>SUM(C175:C176)</f>
        <v>93085.89</v>
      </c>
      <c r="E177" s="175"/>
    </row>
    <row r="178" spans="1:5" ht="11.4" customHeight="1" x14ac:dyDescent="0.25">
      <c r="A178" s="252" t="s">
        <v>317</v>
      </c>
      <c r="B178" s="252"/>
      <c r="C178" s="252"/>
      <c r="D178" s="252"/>
      <c r="E178" s="252"/>
    </row>
    <row r="179" spans="1:5" ht="11.4" customHeight="1" x14ac:dyDescent="0.25">
      <c r="A179" s="173" t="s">
        <v>318</v>
      </c>
      <c r="B179" s="172" t="s">
        <v>256</v>
      </c>
      <c r="C179" s="188">
        <v>82809.119999999966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8">
        <v>41300.400000000009</v>
      </c>
      <c r="D180" s="175"/>
      <c r="E180" s="175"/>
    </row>
    <row r="181" spans="1:5" ht="11.4" customHeight="1" x14ac:dyDescent="0.25">
      <c r="A181" s="173" t="s">
        <v>203</v>
      </c>
      <c r="B181" s="175"/>
      <c r="C181" s="190"/>
      <c r="D181" s="175">
        <f>SUM(C179:C180)</f>
        <v>124109.51999999997</v>
      </c>
      <c r="E181" s="175"/>
    </row>
    <row r="182" spans="1:5" ht="11.4" customHeight="1" x14ac:dyDescent="0.25">
      <c r="A182" s="252" t="s">
        <v>320</v>
      </c>
      <c r="B182" s="252"/>
      <c r="C182" s="252"/>
      <c r="D182" s="252"/>
      <c r="E182" s="252"/>
    </row>
    <row r="183" spans="1:5" ht="11.4" customHeight="1" x14ac:dyDescent="0.25">
      <c r="A183" s="173" t="s">
        <v>321</v>
      </c>
      <c r="B183" s="172" t="s">
        <v>256</v>
      </c>
      <c r="C183" s="188">
        <v>20359.04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8">
        <v>146753.56999999998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8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0"/>
      <c r="D186" s="175">
        <f>SUM(C183:C185)</f>
        <v>167112.60999999999</v>
      </c>
      <c r="E186" s="175"/>
    </row>
    <row r="187" spans="1:5" ht="11.4" customHeight="1" x14ac:dyDescent="0.25">
      <c r="A187" s="252" t="s">
        <v>323</v>
      </c>
      <c r="B187" s="252"/>
      <c r="C187" s="252"/>
      <c r="D187" s="252"/>
      <c r="E187" s="252"/>
    </row>
    <row r="188" spans="1:5" ht="11.4" customHeight="1" x14ac:dyDescent="0.25">
      <c r="A188" s="173" t="s">
        <v>324</v>
      </c>
      <c r="B188" s="172" t="s">
        <v>256</v>
      </c>
      <c r="C188" s="188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8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0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0"/>
      <c r="D191" s="175"/>
      <c r="E191" s="175"/>
    </row>
    <row r="192" spans="1:5" ht="12.6" customHeight="1" x14ac:dyDescent="0.25">
      <c r="A192" s="207" t="s">
        <v>326</v>
      </c>
      <c r="B192" s="207"/>
      <c r="C192" s="207"/>
      <c r="D192" s="207"/>
      <c r="E192" s="207"/>
    </row>
    <row r="193" spans="1:8" ht="12.6" customHeight="1" x14ac:dyDescent="0.25">
      <c r="A193" s="206" t="s">
        <v>327</v>
      </c>
      <c r="B193" s="207"/>
      <c r="C193" s="207"/>
      <c r="D193" s="207"/>
      <c r="E193" s="207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8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8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8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8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8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/>
      <c r="C200" s="188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8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8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8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0</v>
      </c>
      <c r="C204" s="190">
        <f>SUM(C195:C203)</f>
        <v>0</v>
      </c>
      <c r="D204" s="175">
        <f>SUM(D195:D203)</f>
        <v>0</v>
      </c>
      <c r="E204" s="175">
        <f>SUM(E195:E203)</f>
        <v>0</v>
      </c>
    </row>
    <row r="205" spans="1:8" ht="12.6" customHeight="1" x14ac:dyDescent="0.25">
      <c r="A205" s="173"/>
      <c r="B205" s="173"/>
      <c r="C205" s="190"/>
      <c r="D205" s="175"/>
      <c r="E205" s="175"/>
    </row>
    <row r="206" spans="1:8" ht="12.6" customHeight="1" x14ac:dyDescent="0.25">
      <c r="A206" s="206" t="s">
        <v>341</v>
      </c>
      <c r="B206" s="206"/>
      <c r="C206" s="206"/>
      <c r="D206" s="206"/>
      <c r="E206" s="206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5">
      <c r="A208" s="173" t="s">
        <v>332</v>
      </c>
      <c r="B208" s="178"/>
      <c r="C208" s="192"/>
      <c r="D208" s="178"/>
      <c r="E208" s="175"/>
      <c r="H208" s="254"/>
    </row>
    <row r="209" spans="1:8" ht="12.6" customHeight="1" x14ac:dyDescent="0.25">
      <c r="A209" s="173" t="s">
        <v>333</v>
      </c>
      <c r="B209" s="174"/>
      <c r="C209" s="188"/>
      <c r="D209" s="174"/>
      <c r="E209" s="175">
        <f t="shared" ref="E209:E216" si="11">SUM(B209:C209)-D209</f>
        <v>0</v>
      </c>
      <c r="H209" s="254"/>
    </row>
    <row r="210" spans="1:8" ht="12.6" customHeight="1" x14ac:dyDescent="0.25">
      <c r="A210" s="173" t="s">
        <v>334</v>
      </c>
      <c r="B210" s="174"/>
      <c r="C210" s="188"/>
      <c r="D210" s="174"/>
      <c r="E210" s="175">
        <f t="shared" si="11"/>
        <v>0</v>
      </c>
      <c r="H210" s="254"/>
    </row>
    <row r="211" spans="1:8" ht="12.6" customHeight="1" x14ac:dyDescent="0.25">
      <c r="A211" s="173" t="s">
        <v>335</v>
      </c>
      <c r="B211" s="174"/>
      <c r="C211" s="188"/>
      <c r="D211" s="174"/>
      <c r="E211" s="175">
        <f t="shared" si="11"/>
        <v>0</v>
      </c>
      <c r="H211" s="254"/>
    </row>
    <row r="212" spans="1:8" ht="12.6" customHeight="1" x14ac:dyDescent="0.25">
      <c r="A212" s="173" t="s">
        <v>336</v>
      </c>
      <c r="B212" s="174"/>
      <c r="C212" s="188"/>
      <c r="D212" s="174"/>
      <c r="E212" s="175">
        <f t="shared" si="11"/>
        <v>0</v>
      </c>
      <c r="H212" s="254"/>
    </row>
    <row r="213" spans="1:8" ht="12.6" customHeight="1" x14ac:dyDescent="0.25">
      <c r="A213" s="173" t="s">
        <v>337</v>
      </c>
      <c r="B213" s="174"/>
      <c r="C213" s="188"/>
      <c r="D213" s="174"/>
      <c r="E213" s="175">
        <f t="shared" si="11"/>
        <v>0</v>
      </c>
      <c r="H213" s="254"/>
    </row>
    <row r="214" spans="1:8" ht="12.6" customHeight="1" x14ac:dyDescent="0.25">
      <c r="A214" s="173" t="s">
        <v>338</v>
      </c>
      <c r="B214" s="174"/>
      <c r="C214" s="188"/>
      <c r="D214" s="174"/>
      <c r="E214" s="175">
        <f t="shared" si="11"/>
        <v>0</v>
      </c>
      <c r="H214" s="254"/>
    </row>
    <row r="215" spans="1:8" ht="12.6" customHeight="1" x14ac:dyDescent="0.25">
      <c r="A215" s="173" t="s">
        <v>339</v>
      </c>
      <c r="B215" s="174"/>
      <c r="C215" s="188"/>
      <c r="D215" s="174"/>
      <c r="E215" s="175">
        <f t="shared" si="11"/>
        <v>0</v>
      </c>
      <c r="H215" s="254"/>
    </row>
    <row r="216" spans="1:8" ht="12.6" customHeight="1" x14ac:dyDescent="0.25">
      <c r="A216" s="173" t="s">
        <v>340</v>
      </c>
      <c r="B216" s="174"/>
      <c r="C216" s="188"/>
      <c r="D216" s="174"/>
      <c r="E216" s="175">
        <f t="shared" si="11"/>
        <v>0</v>
      </c>
      <c r="H216" s="254"/>
    </row>
    <row r="217" spans="1:8" ht="12.6" customHeight="1" x14ac:dyDescent="0.25">
      <c r="A217" s="173" t="s">
        <v>203</v>
      </c>
      <c r="B217" s="175">
        <f>SUM(B208:B216)</f>
        <v>0</v>
      </c>
      <c r="C217" s="190">
        <f>SUM(C208:C216)</f>
        <v>0</v>
      </c>
      <c r="D217" s="175">
        <f>SUM(D208:D216)</f>
        <v>0</v>
      </c>
      <c r="E217" s="175">
        <f>SUM(E208:E216)</f>
        <v>0</v>
      </c>
    </row>
    <row r="218" spans="1:8" ht="21.75" customHeight="1" x14ac:dyDescent="0.25">
      <c r="A218" s="173"/>
      <c r="B218" s="175"/>
      <c r="C218" s="190"/>
      <c r="D218" s="175"/>
      <c r="E218" s="175"/>
    </row>
    <row r="219" spans="1:8" ht="12.6" customHeight="1" x14ac:dyDescent="0.25">
      <c r="A219" s="207" t="s">
        <v>342</v>
      </c>
      <c r="B219" s="207"/>
      <c r="C219" s="207"/>
      <c r="D219" s="207"/>
      <c r="E219" s="207"/>
    </row>
    <row r="220" spans="1:8" ht="12.6" customHeight="1" x14ac:dyDescent="0.25">
      <c r="A220" s="207"/>
      <c r="B220" s="282" t="s">
        <v>1254</v>
      </c>
      <c r="C220" s="282"/>
      <c r="D220" s="207"/>
      <c r="E220" s="207"/>
    </row>
    <row r="221" spans="1:8" ht="12.6" customHeight="1" x14ac:dyDescent="0.25">
      <c r="A221" s="267" t="s">
        <v>1254</v>
      </c>
      <c r="B221" s="207"/>
      <c r="C221" s="188">
        <v>578326.22</v>
      </c>
      <c r="D221" s="172">
        <f>C221</f>
        <v>578326.22</v>
      </c>
      <c r="E221" s="207"/>
    </row>
    <row r="222" spans="1:8" ht="12.6" customHeight="1" x14ac:dyDescent="0.25">
      <c r="A222" s="252" t="s">
        <v>343</v>
      </c>
      <c r="B222" s="252"/>
      <c r="C222" s="252"/>
      <c r="D222" s="252"/>
      <c r="E222" s="252"/>
    </row>
    <row r="223" spans="1:8" ht="12.6" customHeight="1" x14ac:dyDescent="0.25">
      <c r="A223" s="173" t="s">
        <v>344</v>
      </c>
      <c r="B223" s="172" t="s">
        <v>256</v>
      </c>
      <c r="C223" s="188">
        <v>4732829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8">
        <v>3232628.28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8">
        <v>30907.12160288465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8">
        <v>73215.06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8">
        <v>1544849.2626478609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8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0"/>
      <c r="D229" s="175">
        <f>SUM(C223:C228)</f>
        <v>9614428.724250745</v>
      </c>
      <c r="E229" s="175"/>
    </row>
    <row r="230" spans="1:5" ht="12.6" customHeight="1" x14ac:dyDescent="0.25">
      <c r="A230" s="252" t="s">
        <v>351</v>
      </c>
      <c r="B230" s="252"/>
      <c r="C230" s="252"/>
      <c r="D230" s="252"/>
      <c r="E230" s="252"/>
    </row>
    <row r="231" spans="1:5" ht="12.6" customHeight="1" x14ac:dyDescent="0.25">
      <c r="A231" s="171" t="s">
        <v>352</v>
      </c>
      <c r="B231" s="172" t="s">
        <v>256</v>
      </c>
      <c r="C231" s="188">
        <v>692</v>
      </c>
      <c r="D231" s="175"/>
      <c r="E231" s="175"/>
    </row>
    <row r="232" spans="1:5" ht="12.6" customHeight="1" x14ac:dyDescent="0.25">
      <c r="A232" s="171"/>
      <c r="B232" s="172"/>
      <c r="C232" s="190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8">
        <v>7124.5241211484117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8">
        <v>419401.76587885158</v>
      </c>
      <c r="D234" s="175"/>
      <c r="E234" s="175"/>
    </row>
    <row r="235" spans="1:5" ht="12.6" customHeight="1" x14ac:dyDescent="0.25">
      <c r="A235" s="173"/>
      <c r="B235" s="175"/>
      <c r="C235" s="190"/>
      <c r="D235" s="175"/>
      <c r="E235" s="175"/>
    </row>
    <row r="236" spans="1:5" ht="12.6" customHeight="1" x14ac:dyDescent="0.25">
      <c r="A236" s="171" t="s">
        <v>355</v>
      </c>
      <c r="B236" s="175"/>
      <c r="C236" s="190"/>
      <c r="D236" s="175">
        <f>SUM(C233:C235)</f>
        <v>426526.29</v>
      </c>
      <c r="E236" s="175"/>
    </row>
    <row r="237" spans="1:5" ht="12.6" customHeight="1" x14ac:dyDescent="0.25">
      <c r="A237" s="252" t="s">
        <v>356</v>
      </c>
      <c r="B237" s="252"/>
      <c r="C237" s="252"/>
      <c r="D237" s="252"/>
      <c r="E237" s="252"/>
    </row>
    <row r="238" spans="1:5" ht="12.6" customHeight="1" x14ac:dyDescent="0.25">
      <c r="A238" s="173" t="s">
        <v>357</v>
      </c>
      <c r="B238" s="172" t="s">
        <v>256</v>
      </c>
      <c r="C238" s="188">
        <v>68836.475749254576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8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0"/>
      <c r="D240" s="175">
        <f>SUM(C238:C239)</f>
        <v>68836.475749254576</v>
      </c>
      <c r="E240" s="175"/>
    </row>
    <row r="241" spans="1:5" ht="12.6" customHeight="1" x14ac:dyDescent="0.25">
      <c r="A241" s="173"/>
      <c r="B241" s="175"/>
      <c r="C241" s="190"/>
      <c r="D241" s="175"/>
      <c r="E241" s="175"/>
    </row>
    <row r="242" spans="1:5" ht="12.6" customHeight="1" x14ac:dyDescent="0.25">
      <c r="A242" s="173" t="s">
        <v>359</v>
      </c>
      <c r="B242" s="175"/>
      <c r="C242" s="190"/>
      <c r="D242" s="175">
        <f>D221+D229+D236+D240</f>
        <v>10688117.709999999</v>
      </c>
      <c r="E242" s="175"/>
    </row>
    <row r="243" spans="1:5" ht="12.6" customHeight="1" x14ac:dyDescent="0.25">
      <c r="A243" s="173"/>
      <c r="B243" s="173"/>
      <c r="C243" s="190"/>
      <c r="D243" s="175"/>
      <c r="E243" s="175"/>
    </row>
    <row r="244" spans="1:5" ht="12.6" customHeight="1" x14ac:dyDescent="0.25">
      <c r="A244" s="173"/>
      <c r="B244" s="173"/>
      <c r="C244" s="190"/>
      <c r="D244" s="175"/>
      <c r="E244" s="175"/>
    </row>
    <row r="245" spans="1:5" ht="12.6" customHeight="1" x14ac:dyDescent="0.25">
      <c r="A245" s="173"/>
      <c r="B245" s="173"/>
      <c r="C245" s="190"/>
      <c r="D245" s="175"/>
      <c r="E245" s="175"/>
    </row>
    <row r="246" spans="1:5" ht="12.6" customHeight="1" x14ac:dyDescent="0.25">
      <c r="A246" s="173"/>
      <c r="B246" s="173"/>
      <c r="C246" s="190"/>
      <c r="D246" s="175"/>
      <c r="E246" s="175"/>
    </row>
    <row r="247" spans="1:5" ht="21.75" customHeight="1" x14ac:dyDescent="0.25">
      <c r="A247" s="173"/>
      <c r="B247" s="173"/>
      <c r="C247" s="190"/>
      <c r="D247" s="175"/>
      <c r="E247" s="175"/>
    </row>
    <row r="248" spans="1:5" ht="12.45" customHeight="1" x14ac:dyDescent="0.25">
      <c r="A248" s="207" t="s">
        <v>360</v>
      </c>
      <c r="B248" s="207"/>
      <c r="C248" s="207"/>
      <c r="D248" s="207"/>
      <c r="E248" s="207"/>
    </row>
    <row r="249" spans="1:5" ht="11.25" customHeight="1" x14ac:dyDescent="0.25">
      <c r="A249" s="252" t="s">
        <v>361</v>
      </c>
      <c r="B249" s="252"/>
      <c r="C249" s="252"/>
      <c r="D249" s="252"/>
      <c r="E249" s="252"/>
    </row>
    <row r="250" spans="1:5" ht="12.45" customHeight="1" x14ac:dyDescent="0.25">
      <c r="A250" s="173" t="s">
        <v>362</v>
      </c>
      <c r="B250" s="172" t="s">
        <v>256</v>
      </c>
      <c r="C250" s="188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8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8"/>
      <c r="D253" s="175"/>
      <c r="E253" s="175"/>
    </row>
    <row r="254" spans="1:5" ht="12.45" customHeight="1" x14ac:dyDescent="0.25">
      <c r="A254" s="173" t="s">
        <v>1240</v>
      </c>
      <c r="B254" s="172" t="s">
        <v>256</v>
      </c>
      <c r="C254" s="188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8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8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8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8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8"/>
      <c r="D259" s="175"/>
      <c r="E259" s="175"/>
    </row>
    <row r="260" spans="1:5" ht="12.45" customHeight="1" x14ac:dyDescent="0.25">
      <c r="A260" s="173" t="s">
        <v>371</v>
      </c>
      <c r="B260" s="175"/>
      <c r="C260" s="190"/>
      <c r="D260" s="175">
        <f>SUM(C250:C252)-C253+SUM(C254:C259)</f>
        <v>0</v>
      </c>
      <c r="E260" s="175"/>
    </row>
    <row r="261" spans="1:5" ht="11.25" customHeight="1" x14ac:dyDescent="0.25">
      <c r="A261" s="252" t="s">
        <v>372</v>
      </c>
      <c r="B261" s="252"/>
      <c r="C261" s="252"/>
      <c r="D261" s="252"/>
      <c r="E261" s="252"/>
    </row>
    <row r="262" spans="1:5" ht="12.45" customHeight="1" x14ac:dyDescent="0.25">
      <c r="A262" s="173" t="s">
        <v>362</v>
      </c>
      <c r="B262" s="172" t="s">
        <v>256</v>
      </c>
      <c r="C262" s="188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8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8"/>
      <c r="D264" s="175"/>
      <c r="E264" s="175"/>
    </row>
    <row r="265" spans="1:5" ht="12.45" customHeight="1" x14ac:dyDescent="0.25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25">
      <c r="A266" s="252" t="s">
        <v>375</v>
      </c>
      <c r="B266" s="252"/>
      <c r="C266" s="252"/>
      <c r="D266" s="252"/>
      <c r="E266" s="252"/>
    </row>
    <row r="267" spans="1:5" ht="12.45" customHeight="1" x14ac:dyDescent="0.25">
      <c r="A267" s="173" t="s">
        <v>332</v>
      </c>
      <c r="B267" s="172" t="s">
        <v>256</v>
      </c>
      <c r="C267" s="188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8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8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8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8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8"/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8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8"/>
      <c r="D274" s="175"/>
      <c r="E274" s="175"/>
    </row>
    <row r="275" spans="1:5" ht="12.45" customHeight="1" x14ac:dyDescent="0.25">
      <c r="A275" s="173" t="s">
        <v>379</v>
      </c>
      <c r="B275" s="175"/>
      <c r="C275" s="190"/>
      <c r="D275" s="175">
        <f>SUM(C267:C274)</f>
        <v>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8"/>
      <c r="D276" s="175"/>
      <c r="E276" s="175"/>
    </row>
    <row r="277" spans="1:5" ht="12.6" customHeight="1" x14ac:dyDescent="0.25">
      <c r="A277" s="173" t="s">
        <v>381</v>
      </c>
      <c r="B277" s="175"/>
      <c r="C277" s="190"/>
      <c r="D277" s="175">
        <f>D275-C276</f>
        <v>0</v>
      </c>
      <c r="E277" s="175"/>
    </row>
    <row r="278" spans="1:5" ht="12.6" customHeight="1" x14ac:dyDescent="0.25">
      <c r="A278" s="252" t="s">
        <v>382</v>
      </c>
      <c r="B278" s="252"/>
      <c r="C278" s="252"/>
      <c r="D278" s="252"/>
      <c r="E278" s="252"/>
    </row>
    <row r="279" spans="1:5" ht="12.6" customHeight="1" x14ac:dyDescent="0.25">
      <c r="A279" s="173" t="s">
        <v>383</v>
      </c>
      <c r="B279" s="172" t="s">
        <v>256</v>
      </c>
      <c r="C279" s="188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8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8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8"/>
      <c r="D282" s="175"/>
      <c r="E282" s="175"/>
    </row>
    <row r="283" spans="1:5" ht="12.6" customHeight="1" x14ac:dyDescent="0.25">
      <c r="A283" s="173" t="s">
        <v>386</v>
      </c>
      <c r="B283" s="175"/>
      <c r="C283" s="190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0"/>
      <c r="D284" s="175"/>
      <c r="E284" s="175"/>
    </row>
    <row r="285" spans="1:5" ht="12.6" customHeight="1" x14ac:dyDescent="0.25">
      <c r="A285" s="252" t="s">
        <v>387</v>
      </c>
      <c r="B285" s="252"/>
      <c r="C285" s="252"/>
      <c r="D285" s="252"/>
      <c r="E285" s="252"/>
    </row>
    <row r="286" spans="1:5" ht="12.6" customHeight="1" x14ac:dyDescent="0.25">
      <c r="A286" s="173" t="s">
        <v>388</v>
      </c>
      <c r="B286" s="172" t="s">
        <v>256</v>
      </c>
      <c r="C286" s="188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8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8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8"/>
      <c r="D289" s="175"/>
      <c r="E289" s="175"/>
    </row>
    <row r="290" spans="1:5" ht="12.6" customHeight="1" x14ac:dyDescent="0.25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0"/>
      <c r="D291" s="175"/>
      <c r="E291" s="175"/>
    </row>
    <row r="292" spans="1:5" ht="12.6" customHeight="1" x14ac:dyDescent="0.25">
      <c r="A292" s="173" t="s">
        <v>393</v>
      </c>
      <c r="B292" s="175"/>
      <c r="C292" s="190"/>
      <c r="D292" s="175">
        <f>D260+D265+D277+D283+D290</f>
        <v>0</v>
      </c>
      <c r="E292" s="175"/>
    </row>
    <row r="293" spans="1:5" ht="12.6" customHeight="1" x14ac:dyDescent="0.25">
      <c r="A293" s="173"/>
      <c r="B293" s="173"/>
      <c r="C293" s="190"/>
      <c r="D293" s="175"/>
      <c r="E293" s="175"/>
    </row>
    <row r="294" spans="1:5" ht="12.6" customHeight="1" x14ac:dyDescent="0.25">
      <c r="A294" s="173"/>
      <c r="B294" s="173"/>
      <c r="C294" s="190"/>
      <c r="D294" s="175"/>
      <c r="E294" s="175"/>
    </row>
    <row r="295" spans="1:5" ht="12.6" customHeight="1" x14ac:dyDescent="0.25">
      <c r="A295" s="173"/>
      <c r="B295" s="173"/>
      <c r="C295" s="190"/>
      <c r="D295" s="175"/>
      <c r="E295" s="175"/>
    </row>
    <row r="296" spans="1:5" ht="12.6" customHeight="1" x14ac:dyDescent="0.25">
      <c r="A296" s="173"/>
      <c r="B296" s="173"/>
      <c r="C296" s="190"/>
      <c r="D296" s="175"/>
      <c r="E296" s="175"/>
    </row>
    <row r="297" spans="1:5" ht="12.6" customHeight="1" x14ac:dyDescent="0.25">
      <c r="A297" s="173"/>
      <c r="B297" s="173"/>
      <c r="C297" s="190"/>
      <c r="D297" s="175"/>
      <c r="E297" s="175"/>
    </row>
    <row r="298" spans="1:5" ht="12.6" customHeight="1" x14ac:dyDescent="0.25">
      <c r="A298" s="173"/>
      <c r="B298" s="173"/>
      <c r="C298" s="190"/>
      <c r="D298" s="175"/>
      <c r="E298" s="175"/>
    </row>
    <row r="299" spans="1:5" ht="12.6" customHeight="1" x14ac:dyDescent="0.25">
      <c r="A299" s="173"/>
      <c r="B299" s="173"/>
      <c r="C299" s="190"/>
      <c r="D299" s="175"/>
      <c r="E299" s="175"/>
    </row>
    <row r="300" spans="1:5" ht="12.6" customHeight="1" x14ac:dyDescent="0.25">
      <c r="A300" s="173"/>
      <c r="B300" s="173"/>
      <c r="C300" s="190"/>
      <c r="D300" s="175"/>
      <c r="E300" s="175"/>
    </row>
    <row r="301" spans="1:5" ht="20.25" customHeight="1" x14ac:dyDescent="0.25">
      <c r="A301" s="173"/>
      <c r="B301" s="173"/>
      <c r="C301" s="190"/>
      <c r="D301" s="175"/>
      <c r="E301" s="175"/>
    </row>
    <row r="302" spans="1:5" ht="12.6" customHeight="1" x14ac:dyDescent="0.25">
      <c r="A302" s="207" t="s">
        <v>394</v>
      </c>
      <c r="B302" s="207"/>
      <c r="C302" s="207"/>
      <c r="D302" s="207"/>
      <c r="E302" s="207"/>
    </row>
    <row r="303" spans="1:5" ht="14.25" customHeight="1" x14ac:dyDescent="0.25">
      <c r="A303" s="252" t="s">
        <v>395</v>
      </c>
      <c r="B303" s="252"/>
      <c r="C303" s="252"/>
      <c r="D303" s="252"/>
      <c r="E303" s="252"/>
    </row>
    <row r="304" spans="1:5" ht="12.6" customHeight="1" x14ac:dyDescent="0.25">
      <c r="A304" s="173" t="s">
        <v>396</v>
      </c>
      <c r="B304" s="172" t="s">
        <v>256</v>
      </c>
      <c r="C304" s="188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8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8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8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8"/>
      <c r="D308" s="175"/>
      <c r="E308" s="175"/>
    </row>
    <row r="309" spans="1:5" ht="12.6" customHeight="1" x14ac:dyDescent="0.25">
      <c r="A309" s="173" t="s">
        <v>1241</v>
      </c>
      <c r="B309" s="172" t="s">
        <v>256</v>
      </c>
      <c r="C309" s="188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8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8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8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8"/>
      <c r="D313" s="175"/>
      <c r="E313" s="175"/>
    </row>
    <row r="314" spans="1:5" ht="12.6" customHeight="1" x14ac:dyDescent="0.25">
      <c r="A314" s="173" t="s">
        <v>405</v>
      </c>
      <c r="B314" s="175"/>
      <c r="C314" s="190"/>
      <c r="D314" s="175">
        <f>SUM(C304:C313)</f>
        <v>0</v>
      </c>
      <c r="E314" s="175"/>
    </row>
    <row r="315" spans="1:5" ht="12.6" customHeight="1" x14ac:dyDescent="0.25">
      <c r="A315" s="252" t="s">
        <v>406</v>
      </c>
      <c r="B315" s="252"/>
      <c r="C315" s="252"/>
      <c r="D315" s="252"/>
      <c r="E315" s="252"/>
    </row>
    <row r="316" spans="1:5" ht="12.6" customHeight="1" x14ac:dyDescent="0.25">
      <c r="A316" s="173" t="s">
        <v>407</v>
      </c>
      <c r="B316" s="172" t="s">
        <v>256</v>
      </c>
      <c r="C316" s="188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8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8"/>
      <c r="D318" s="175"/>
      <c r="E318" s="175"/>
    </row>
    <row r="319" spans="1:5" ht="12.6" customHeight="1" x14ac:dyDescent="0.25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" customHeight="1" x14ac:dyDescent="0.25">
      <c r="A320" s="252" t="s">
        <v>411</v>
      </c>
      <c r="B320" s="252"/>
      <c r="C320" s="252"/>
      <c r="D320" s="252"/>
      <c r="E320" s="252"/>
    </row>
    <row r="321" spans="1:5" ht="12.6" customHeight="1" x14ac:dyDescent="0.25">
      <c r="A321" s="173" t="s">
        <v>412</v>
      </c>
      <c r="B321" s="172" t="s">
        <v>256</v>
      </c>
      <c r="C321" s="188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8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8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8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8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8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8"/>
      <c r="D327" s="175"/>
      <c r="E327" s="175"/>
    </row>
    <row r="328" spans="1:5" ht="19.5" customHeight="1" x14ac:dyDescent="0.25">
      <c r="A328" s="173" t="s">
        <v>203</v>
      </c>
      <c r="B328" s="175"/>
      <c r="C328" s="190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0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0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0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0"/>
      <c r="D332" s="175"/>
      <c r="E332" s="175"/>
    </row>
    <row r="333" spans="1:5" ht="12.6" customHeight="1" x14ac:dyDescent="0.25">
      <c r="A333" s="173"/>
      <c r="B333" s="172"/>
      <c r="C333" s="227"/>
      <c r="D333" s="175"/>
      <c r="E333" s="175"/>
    </row>
    <row r="334" spans="1:5" ht="12.6" customHeight="1" x14ac:dyDescent="0.25">
      <c r="A334" s="173" t="s">
        <v>1141</v>
      </c>
      <c r="B334" s="172" t="s">
        <v>256</v>
      </c>
      <c r="C334" s="220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0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0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8"/>
      <c r="D337" s="175"/>
      <c r="E337" s="175"/>
    </row>
    <row r="338" spans="1:5" ht="12.6" customHeight="1" x14ac:dyDescent="0.25">
      <c r="A338" s="173" t="s">
        <v>1252</v>
      </c>
      <c r="B338" s="172" t="s">
        <v>256</v>
      </c>
      <c r="C338" s="188"/>
      <c r="D338" s="175"/>
      <c r="E338" s="175"/>
    </row>
    <row r="339" spans="1:5" ht="12.6" customHeight="1" x14ac:dyDescent="0.25">
      <c r="A339" s="173" t="s">
        <v>424</v>
      </c>
      <c r="B339" s="175"/>
      <c r="C339" s="190"/>
      <c r="D339" s="175">
        <f>D314+D319+D330+C332+C336+C337</f>
        <v>0</v>
      </c>
      <c r="E339" s="175"/>
    </row>
    <row r="340" spans="1:5" ht="12.6" customHeight="1" x14ac:dyDescent="0.25">
      <c r="A340" s="173"/>
      <c r="B340" s="175"/>
      <c r="C340" s="190"/>
      <c r="D340" s="175"/>
      <c r="E340" s="175"/>
    </row>
    <row r="341" spans="1:5" ht="12.6" customHeight="1" x14ac:dyDescent="0.25">
      <c r="A341" s="173" t="s">
        <v>425</v>
      </c>
      <c r="B341" s="175"/>
      <c r="C341" s="190"/>
      <c r="D341" s="175">
        <f>D292</f>
        <v>0</v>
      </c>
      <c r="E341" s="175"/>
    </row>
    <row r="342" spans="1:5" ht="12.6" customHeight="1" x14ac:dyDescent="0.25">
      <c r="A342" s="173"/>
      <c r="B342" s="173"/>
      <c r="C342" s="190"/>
      <c r="D342" s="175"/>
      <c r="E342" s="175"/>
    </row>
    <row r="343" spans="1:5" ht="12.6" customHeight="1" x14ac:dyDescent="0.25">
      <c r="A343" s="173"/>
      <c r="B343" s="173"/>
      <c r="C343" s="190"/>
      <c r="D343" s="175"/>
      <c r="E343" s="175"/>
    </row>
    <row r="344" spans="1:5" ht="12.6" customHeight="1" x14ac:dyDescent="0.25">
      <c r="A344" s="173"/>
      <c r="B344" s="173"/>
      <c r="C344" s="190"/>
      <c r="D344" s="175"/>
      <c r="E344" s="175"/>
    </row>
    <row r="345" spans="1:5" ht="12.6" customHeight="1" x14ac:dyDescent="0.25">
      <c r="A345" s="173"/>
      <c r="B345" s="173"/>
      <c r="C345" s="190"/>
      <c r="D345" s="175"/>
      <c r="E345" s="175"/>
    </row>
    <row r="346" spans="1:5" ht="12.6" customHeight="1" x14ac:dyDescent="0.25">
      <c r="A346" s="173"/>
      <c r="B346" s="173"/>
      <c r="C346" s="190"/>
      <c r="D346" s="175"/>
      <c r="E346" s="175"/>
    </row>
    <row r="347" spans="1:5" ht="12.6" customHeight="1" x14ac:dyDescent="0.25">
      <c r="A347" s="173"/>
      <c r="B347" s="173"/>
      <c r="C347" s="190"/>
      <c r="D347" s="175"/>
      <c r="E347" s="175"/>
    </row>
    <row r="348" spans="1:5" ht="12.6" customHeight="1" x14ac:dyDescent="0.25">
      <c r="A348" s="173"/>
      <c r="B348" s="173"/>
      <c r="C348" s="190"/>
      <c r="D348" s="175"/>
      <c r="E348" s="175"/>
    </row>
    <row r="349" spans="1:5" ht="12.6" customHeight="1" x14ac:dyDescent="0.25">
      <c r="A349" s="173"/>
      <c r="B349" s="173"/>
      <c r="C349" s="190"/>
      <c r="D349" s="175"/>
      <c r="E349" s="175"/>
    </row>
    <row r="350" spans="1:5" ht="12.6" customHeight="1" x14ac:dyDescent="0.25">
      <c r="A350" s="173"/>
      <c r="B350" s="173"/>
      <c r="C350" s="190"/>
      <c r="D350" s="175"/>
      <c r="E350" s="175"/>
    </row>
    <row r="351" spans="1:5" ht="12.6" customHeight="1" x14ac:dyDescent="0.25">
      <c r="A351" s="173"/>
      <c r="B351" s="173"/>
      <c r="C351" s="190"/>
      <c r="D351" s="175"/>
      <c r="E351" s="175"/>
    </row>
    <row r="352" spans="1:5" ht="12.6" customHeight="1" x14ac:dyDescent="0.25">
      <c r="A352" s="173"/>
      <c r="B352" s="173"/>
      <c r="C352" s="190"/>
      <c r="D352" s="175"/>
      <c r="E352" s="175"/>
    </row>
    <row r="353" spans="1:5" ht="12.6" customHeight="1" x14ac:dyDescent="0.25">
      <c r="A353" s="173"/>
      <c r="B353" s="173"/>
      <c r="C353" s="190"/>
      <c r="D353" s="175"/>
      <c r="E353" s="175"/>
    </row>
    <row r="354" spans="1:5" ht="12.6" customHeight="1" x14ac:dyDescent="0.25">
      <c r="A354" s="173"/>
      <c r="B354" s="173"/>
      <c r="C354" s="190"/>
      <c r="D354" s="175"/>
      <c r="E354" s="175"/>
    </row>
    <row r="355" spans="1:5" ht="12.6" customHeight="1" x14ac:dyDescent="0.25">
      <c r="A355" s="173"/>
      <c r="B355" s="173"/>
      <c r="C355" s="190"/>
      <c r="D355" s="175"/>
      <c r="E355" s="175"/>
    </row>
    <row r="356" spans="1:5" ht="20.25" customHeight="1" x14ac:dyDescent="0.25">
      <c r="A356" s="173"/>
      <c r="B356" s="173"/>
      <c r="C356" s="190"/>
      <c r="D356" s="175"/>
      <c r="E356" s="175"/>
    </row>
    <row r="357" spans="1:5" ht="12.6" customHeight="1" x14ac:dyDescent="0.25">
      <c r="A357" s="207" t="s">
        <v>426</v>
      </c>
      <c r="B357" s="207"/>
      <c r="C357" s="207"/>
      <c r="D357" s="207"/>
      <c r="E357" s="207"/>
    </row>
    <row r="358" spans="1:5" ht="12.6" customHeight="1" x14ac:dyDescent="0.25">
      <c r="A358" s="252" t="s">
        <v>427</v>
      </c>
      <c r="B358" s="252"/>
      <c r="C358" s="252"/>
      <c r="D358" s="252"/>
      <c r="E358" s="252"/>
    </row>
    <row r="359" spans="1:5" ht="12.6" customHeight="1" x14ac:dyDescent="0.25">
      <c r="A359" s="173" t="s">
        <v>428</v>
      </c>
      <c r="B359" s="172" t="s">
        <v>256</v>
      </c>
      <c r="C359" s="188">
        <v>858488.79999999993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8">
        <v>26742625.93</v>
      </c>
      <c r="D360" s="175"/>
      <c r="E360" s="175"/>
    </row>
    <row r="361" spans="1:5" ht="12.6" customHeight="1" x14ac:dyDescent="0.25">
      <c r="A361" s="173" t="s">
        <v>430</v>
      </c>
      <c r="B361" s="175"/>
      <c r="C361" s="190"/>
      <c r="D361" s="175">
        <f>SUM(C359:C360)</f>
        <v>27601114.73</v>
      </c>
      <c r="E361" s="175"/>
    </row>
    <row r="362" spans="1:5" ht="12.6" customHeight="1" x14ac:dyDescent="0.25">
      <c r="A362" s="252" t="s">
        <v>431</v>
      </c>
      <c r="B362" s="252"/>
      <c r="C362" s="252"/>
      <c r="D362" s="252"/>
      <c r="E362" s="252"/>
    </row>
    <row r="363" spans="1:5" ht="12.6" customHeight="1" x14ac:dyDescent="0.25">
      <c r="A363" s="173" t="s">
        <v>1254</v>
      </c>
      <c r="B363" s="252"/>
      <c r="C363" s="188">
        <v>578326.22</v>
      </c>
      <c r="D363" s="175"/>
      <c r="E363" s="252"/>
    </row>
    <row r="364" spans="1:5" ht="12.6" customHeight="1" x14ac:dyDescent="0.25">
      <c r="A364" s="173" t="s">
        <v>432</v>
      </c>
      <c r="B364" s="172" t="s">
        <v>256</v>
      </c>
      <c r="C364" s="188">
        <v>9614428.724250745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8">
        <v>426526.29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8">
        <v>68836.475749254576</v>
      </c>
      <c r="D366" s="175"/>
      <c r="E366" s="175"/>
    </row>
    <row r="367" spans="1:5" ht="12.6" customHeight="1" x14ac:dyDescent="0.25">
      <c r="A367" s="173" t="s">
        <v>359</v>
      </c>
      <c r="B367" s="175"/>
      <c r="C367" s="190"/>
      <c r="D367" s="175">
        <f>SUM(C363:C366)</f>
        <v>10688117.709999999</v>
      </c>
      <c r="E367" s="175"/>
    </row>
    <row r="368" spans="1:5" ht="12.6" customHeight="1" x14ac:dyDescent="0.25">
      <c r="A368" s="173" t="s">
        <v>435</v>
      </c>
      <c r="B368" s="175"/>
      <c r="C368" s="190"/>
      <c r="D368" s="175">
        <f>D361-D367</f>
        <v>16912997.020000003</v>
      </c>
      <c r="E368" s="175"/>
    </row>
    <row r="369" spans="1:5" ht="12.6" customHeight="1" x14ac:dyDescent="0.25">
      <c r="A369" s="252" t="s">
        <v>436</v>
      </c>
      <c r="B369" s="252"/>
      <c r="C369" s="252"/>
      <c r="D369" s="252"/>
      <c r="E369" s="252"/>
    </row>
    <row r="370" spans="1:5" ht="12.6" customHeight="1" x14ac:dyDescent="0.25">
      <c r="A370" s="173" t="s">
        <v>437</v>
      </c>
      <c r="B370" s="172" t="s">
        <v>256</v>
      </c>
      <c r="C370" s="188">
        <v>1077796.1800000002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8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0"/>
      <c r="D372" s="175">
        <f>SUM(C370:C371)</f>
        <v>1077796.1800000002</v>
      </c>
      <c r="E372" s="175"/>
    </row>
    <row r="373" spans="1:5" ht="12.6" customHeight="1" x14ac:dyDescent="0.25">
      <c r="A373" s="173" t="s">
        <v>440</v>
      </c>
      <c r="B373" s="175"/>
      <c r="C373" s="190"/>
      <c r="D373" s="175">
        <f>D368+D372</f>
        <v>17990793.200000003</v>
      </c>
      <c r="E373" s="175"/>
    </row>
    <row r="374" spans="1:5" ht="12.6" customHeight="1" x14ac:dyDescent="0.25">
      <c r="A374" s="173"/>
      <c r="B374" s="175"/>
      <c r="C374" s="190"/>
      <c r="D374" s="175"/>
      <c r="E374" s="175"/>
    </row>
    <row r="375" spans="1:5" ht="12.6" customHeight="1" x14ac:dyDescent="0.25">
      <c r="A375" s="173"/>
      <c r="B375" s="175"/>
      <c r="C375" s="190"/>
      <c r="D375" s="175"/>
      <c r="E375" s="175"/>
    </row>
    <row r="376" spans="1:5" ht="12.6" customHeight="1" x14ac:dyDescent="0.25">
      <c r="A376" s="173"/>
      <c r="B376" s="175"/>
      <c r="C376" s="190"/>
      <c r="D376" s="175"/>
      <c r="E376" s="175"/>
    </row>
    <row r="377" spans="1:5" ht="12.6" customHeight="1" x14ac:dyDescent="0.25">
      <c r="A377" s="252" t="s">
        <v>441</v>
      </c>
      <c r="B377" s="252"/>
      <c r="C377" s="252"/>
      <c r="D377" s="252"/>
      <c r="E377" s="252"/>
    </row>
    <row r="378" spans="1:5" ht="12.6" customHeight="1" x14ac:dyDescent="0.25">
      <c r="A378" s="173" t="s">
        <v>442</v>
      </c>
      <c r="B378" s="172" t="s">
        <v>256</v>
      </c>
      <c r="C378" s="188">
        <v>7301948.1799999988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8">
        <v>1729414.5300000003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8">
        <v>152053.04999999999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8">
        <v>2509186.9299999997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8">
        <v>179471.24000000002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8">
        <v>3557187.33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8">
        <v>1949788.41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8">
        <v>93085.89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8">
        <v>124109.51999999997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8">
        <v>167112.60999999999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8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8">
        <v>343260.28000000009</v>
      </c>
      <c r="D389" s="175"/>
      <c r="E389" s="175"/>
    </row>
    <row r="390" spans="1:6" ht="12.6" customHeight="1" x14ac:dyDescent="0.25">
      <c r="A390" s="173" t="s">
        <v>452</v>
      </c>
      <c r="B390" s="175"/>
      <c r="C390" s="190"/>
      <c r="D390" s="175">
        <f>SUM(C378:C389)</f>
        <v>18106617.969999999</v>
      </c>
      <c r="E390" s="175"/>
    </row>
    <row r="391" spans="1:6" ht="12.6" customHeight="1" x14ac:dyDescent="0.25">
      <c r="A391" s="173" t="s">
        <v>453</v>
      </c>
      <c r="B391" s="175"/>
      <c r="C391" s="190"/>
      <c r="D391" s="175">
        <f>D373-D390</f>
        <v>-115824.76999999583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8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0"/>
      <c r="D393" s="194">
        <f>D391+C392</f>
        <v>-115824.76999999583</v>
      </c>
      <c r="E393" s="175"/>
      <c r="F393" s="196"/>
    </row>
    <row r="394" spans="1:6" ht="12.6" customHeight="1" x14ac:dyDescent="0.25">
      <c r="A394" s="173" t="s">
        <v>456</v>
      </c>
      <c r="B394" s="172" t="s">
        <v>256</v>
      </c>
      <c r="C394" s="188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8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0"/>
      <c r="D396" s="175">
        <f>D393+C394-C395</f>
        <v>-115824.76999999583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5"/>
    </row>
    <row r="412" spans="1:5" ht="12.6" customHeight="1" x14ac:dyDescent="0.25">
      <c r="A412" s="179" t="str">
        <f>C84&amp;"   "&amp;"H-"&amp;FIXED(C83,0,TRUE)&amp;"     FYE "&amp;C82</f>
        <v>PeaceHealth Peace Island Medical Center   H-0     FYE 06/30/2018</v>
      </c>
      <c r="B412" s="179"/>
      <c r="C412" s="179"/>
      <c r="D412" s="179"/>
      <c r="E412" s="255"/>
    </row>
    <row r="413" spans="1:5" ht="12.6" customHeight="1" x14ac:dyDescent="0.2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85</v>
      </c>
      <c r="C414" s="193">
        <f>E138</f>
        <v>85</v>
      </c>
      <c r="D414" s="179"/>
    </row>
    <row r="415" spans="1:5" ht="12.6" customHeight="1" x14ac:dyDescent="0.25">
      <c r="A415" s="179" t="s">
        <v>464</v>
      </c>
      <c r="B415" s="179">
        <f>D111</f>
        <v>209</v>
      </c>
      <c r="C415" s="179">
        <f>E139</f>
        <v>209</v>
      </c>
      <c r="D415" s="193">
        <f>SUM(C59:H59)+N59</f>
        <v>209</v>
      </c>
    </row>
    <row r="416" spans="1:5" ht="12.6" customHeight="1" x14ac:dyDescent="0.25">
      <c r="A416" s="179"/>
      <c r="B416" s="179"/>
      <c r="C416" s="193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3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5"/>
      <c r="B422" s="205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1243</v>
      </c>
      <c r="B424" s="179">
        <f>D114</f>
        <v>0</v>
      </c>
      <c r="D424" s="179">
        <f>J59</f>
        <v>0</v>
      </c>
    </row>
    <row r="425" spans="1:7" ht="12.6" customHeight="1" x14ac:dyDescent="0.25">
      <c r="A425" s="205"/>
      <c r="B425" s="205"/>
      <c r="C425" s="205"/>
      <c r="D425" s="205"/>
      <c r="F425" s="205"/>
      <c r="G425" s="205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7301948.1799999988</v>
      </c>
      <c r="C427" s="179">
        <f t="shared" ref="C427:C434" si="13">CE61</f>
        <v>7301948.1799999988</v>
      </c>
      <c r="D427" s="179"/>
    </row>
    <row r="428" spans="1:7" ht="12.6" customHeight="1" x14ac:dyDescent="0.25">
      <c r="A428" s="179" t="s">
        <v>3</v>
      </c>
      <c r="B428" s="179">
        <f t="shared" si="12"/>
        <v>1729414.5300000003</v>
      </c>
      <c r="C428" s="179">
        <f t="shared" si="13"/>
        <v>1729416</v>
      </c>
      <c r="D428" s="179">
        <f>D173</f>
        <v>1729414.5300000003</v>
      </c>
    </row>
    <row r="429" spans="1:7" ht="12.6" customHeight="1" x14ac:dyDescent="0.25">
      <c r="A429" s="179" t="s">
        <v>236</v>
      </c>
      <c r="B429" s="179">
        <f t="shared" si="12"/>
        <v>152053.04999999999</v>
      </c>
      <c r="C429" s="179">
        <f t="shared" si="13"/>
        <v>152053.04999999999</v>
      </c>
      <c r="D429" s="179"/>
    </row>
    <row r="430" spans="1:7" ht="12.6" customHeight="1" x14ac:dyDescent="0.25">
      <c r="A430" s="179" t="s">
        <v>237</v>
      </c>
      <c r="B430" s="179">
        <f t="shared" si="12"/>
        <v>2509186.9299999997</v>
      </c>
      <c r="C430" s="179">
        <f t="shared" si="13"/>
        <v>2509186.9299999997</v>
      </c>
      <c r="D430" s="179"/>
    </row>
    <row r="431" spans="1:7" ht="12.6" customHeight="1" x14ac:dyDescent="0.25">
      <c r="A431" s="179" t="s">
        <v>444</v>
      </c>
      <c r="B431" s="179">
        <f t="shared" si="12"/>
        <v>179471.24000000002</v>
      </c>
      <c r="C431" s="179">
        <f t="shared" si="13"/>
        <v>179471.24000000002</v>
      </c>
      <c r="D431" s="179"/>
    </row>
    <row r="432" spans="1:7" ht="12.6" customHeight="1" x14ac:dyDescent="0.25">
      <c r="A432" s="179" t="s">
        <v>445</v>
      </c>
      <c r="B432" s="179">
        <f t="shared" si="12"/>
        <v>3557187.33</v>
      </c>
      <c r="C432" s="179">
        <f t="shared" si="13"/>
        <v>3557187.33</v>
      </c>
      <c r="D432" s="179"/>
    </row>
    <row r="433" spans="1:7" ht="12.6" customHeight="1" x14ac:dyDescent="0.25">
      <c r="A433" s="179" t="s">
        <v>6</v>
      </c>
      <c r="B433" s="179">
        <f t="shared" si="12"/>
        <v>1949788.41</v>
      </c>
      <c r="C433" s="179">
        <f t="shared" si="13"/>
        <v>1949789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93085.89</v>
      </c>
      <c r="C434" s="179">
        <f t="shared" si="13"/>
        <v>93085.890000000014</v>
      </c>
      <c r="D434" s="179">
        <f>D177</f>
        <v>93085.89</v>
      </c>
    </row>
    <row r="435" spans="1:7" ht="12.6" customHeight="1" x14ac:dyDescent="0.25">
      <c r="A435" s="179" t="s">
        <v>447</v>
      </c>
      <c r="B435" s="179">
        <f t="shared" si="12"/>
        <v>124109.51999999997</v>
      </c>
      <c r="C435" s="179"/>
      <c r="D435" s="179">
        <f>D181</f>
        <v>124109.51999999997</v>
      </c>
    </row>
    <row r="436" spans="1:7" ht="12.6" customHeight="1" x14ac:dyDescent="0.25">
      <c r="A436" s="179" t="s">
        <v>475</v>
      </c>
      <c r="B436" s="179">
        <f t="shared" si="12"/>
        <v>167112.60999999999</v>
      </c>
      <c r="C436" s="179"/>
      <c r="D436" s="179">
        <f>D186</f>
        <v>167112.60999999999</v>
      </c>
    </row>
    <row r="437" spans="1:7" ht="12.6" customHeight="1" x14ac:dyDescent="0.25">
      <c r="A437" s="193" t="s">
        <v>449</v>
      </c>
      <c r="B437" s="193">
        <f t="shared" si="12"/>
        <v>0</v>
      </c>
      <c r="C437" s="193"/>
      <c r="D437" s="193">
        <f>D190</f>
        <v>0</v>
      </c>
    </row>
    <row r="438" spans="1:7" ht="12.6" customHeight="1" x14ac:dyDescent="0.25">
      <c r="A438" s="193" t="s">
        <v>476</v>
      </c>
      <c r="B438" s="193">
        <f>C386+C387+C388</f>
        <v>291222.12999999995</v>
      </c>
      <c r="C438" s="193">
        <f>CD69</f>
        <v>291222.12999999995</v>
      </c>
      <c r="D438" s="193">
        <f>D181+D186+D190</f>
        <v>291222.12999999995</v>
      </c>
    </row>
    <row r="439" spans="1:7" ht="12.6" customHeight="1" x14ac:dyDescent="0.25">
      <c r="A439" s="179" t="s">
        <v>451</v>
      </c>
      <c r="B439" s="193">
        <f>C389</f>
        <v>343260.28000000009</v>
      </c>
      <c r="C439" s="193">
        <f>SUM(C69:CC69)</f>
        <v>343260.28000000009</v>
      </c>
      <c r="D439" s="179"/>
    </row>
    <row r="440" spans="1:7" ht="12.6" customHeight="1" x14ac:dyDescent="0.25">
      <c r="A440" s="179" t="s">
        <v>477</v>
      </c>
      <c r="B440" s="193">
        <f>B438+B439</f>
        <v>634482.41</v>
      </c>
      <c r="C440" s="193">
        <f>CE69</f>
        <v>634482.41</v>
      </c>
      <c r="D440" s="179"/>
    </row>
    <row r="441" spans="1:7" ht="12.6" customHeight="1" x14ac:dyDescent="0.25">
      <c r="A441" s="179" t="s">
        <v>478</v>
      </c>
      <c r="B441" s="179">
        <f>D390</f>
        <v>18106617.969999999</v>
      </c>
      <c r="C441" s="179">
        <f>SUM(C427:C437)+C440</f>
        <v>18106620.030000001</v>
      </c>
      <c r="D441" s="179"/>
    </row>
    <row r="442" spans="1:7" ht="12.6" customHeight="1" x14ac:dyDescent="0.25">
      <c r="A442" s="205"/>
      <c r="B442" s="205"/>
      <c r="C442" s="205"/>
      <c r="D442" s="205"/>
      <c r="F442" s="205"/>
      <c r="G442" s="205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1256</v>
      </c>
      <c r="B444" s="179">
        <f>D221</f>
        <v>578326.22</v>
      </c>
      <c r="C444" s="179">
        <f>C363</f>
        <v>578326.22</v>
      </c>
      <c r="D444" s="179"/>
    </row>
    <row r="445" spans="1:7" ht="12.6" customHeight="1" x14ac:dyDescent="0.25">
      <c r="A445" s="179" t="s">
        <v>343</v>
      </c>
      <c r="B445" s="179">
        <f>D229</f>
        <v>9614428.724250745</v>
      </c>
      <c r="C445" s="179">
        <f>C364</f>
        <v>9614428.724250745</v>
      </c>
      <c r="D445" s="179"/>
    </row>
    <row r="446" spans="1:7" ht="12.6" customHeight="1" x14ac:dyDescent="0.25">
      <c r="A446" s="179" t="s">
        <v>351</v>
      </c>
      <c r="B446" s="179">
        <f>D236</f>
        <v>426526.29</v>
      </c>
      <c r="C446" s="179">
        <f>C365</f>
        <v>426526.29</v>
      </c>
      <c r="D446" s="179"/>
    </row>
    <row r="447" spans="1:7" ht="12.6" customHeight="1" x14ac:dyDescent="0.25">
      <c r="A447" s="179" t="s">
        <v>356</v>
      </c>
      <c r="B447" s="179">
        <f>D240</f>
        <v>68836.475749254576</v>
      </c>
      <c r="C447" s="179">
        <f>C366</f>
        <v>68836.475749254576</v>
      </c>
      <c r="D447" s="179"/>
    </row>
    <row r="448" spans="1:7" ht="12.6" customHeight="1" x14ac:dyDescent="0.25">
      <c r="A448" s="179" t="s">
        <v>358</v>
      </c>
      <c r="B448" s="179">
        <f>D242</f>
        <v>10688117.709999999</v>
      </c>
      <c r="C448" s="179">
        <f>D367</f>
        <v>10688117.709999999</v>
      </c>
      <c r="D448" s="179"/>
    </row>
    <row r="449" spans="1:7" ht="12.6" customHeight="1" x14ac:dyDescent="0.25">
      <c r="A449" s="205"/>
      <c r="B449" s="205"/>
      <c r="C449" s="205"/>
      <c r="D449" s="205"/>
      <c r="F449" s="205"/>
      <c r="G449" s="205"/>
    </row>
    <row r="450" spans="1:7" ht="12.6" customHeight="1" x14ac:dyDescent="0.2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8" t="s">
        <v>484</v>
      </c>
      <c r="B453" s="180">
        <f>C231</f>
        <v>692</v>
      </c>
    </row>
    <row r="454" spans="1:7" ht="12.6" customHeight="1" x14ac:dyDescent="0.25">
      <c r="A454" s="179" t="s">
        <v>168</v>
      </c>
      <c r="B454" s="179">
        <f>C233</f>
        <v>7124.5241211484117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419401.76587885158</v>
      </c>
      <c r="C455" s="179"/>
      <c r="D455" s="179"/>
    </row>
    <row r="456" spans="1:7" ht="12.6" customHeight="1" x14ac:dyDescent="0.25">
      <c r="A456" s="205"/>
      <c r="B456" s="205"/>
      <c r="C456" s="205"/>
      <c r="D456" s="205"/>
      <c r="F456" s="205"/>
      <c r="G456" s="205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3">
        <f>C370</f>
        <v>1077796.1800000002</v>
      </c>
      <c r="C458" s="193">
        <f>CE70</f>
        <v>1077796.1800000002</v>
      </c>
      <c r="D458" s="193"/>
    </row>
    <row r="459" spans="1:7" ht="12.6" customHeight="1" x14ac:dyDescent="0.25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" customHeight="1" x14ac:dyDescent="0.25">
      <c r="A460" s="205"/>
      <c r="B460" s="205"/>
      <c r="C460" s="205"/>
      <c r="D460" s="205"/>
      <c r="F460" s="205"/>
      <c r="G460" s="205"/>
    </row>
    <row r="461" spans="1:7" ht="12.6" customHeight="1" x14ac:dyDescent="0.25">
      <c r="A461" s="179" t="s">
        <v>488</v>
      </c>
      <c r="B461" s="181"/>
      <c r="C461" s="181"/>
      <c r="D461" s="181" t="s">
        <v>1244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3">
        <f>C359</f>
        <v>858488.79999999993</v>
      </c>
      <c r="C463" s="193">
        <f>CE73</f>
        <v>858488.79999999993</v>
      </c>
      <c r="D463" s="193">
        <f>E141+E147+E153</f>
        <v>858488.79999999981</v>
      </c>
    </row>
    <row r="464" spans="1:7" ht="12.6" customHeight="1" x14ac:dyDescent="0.25">
      <c r="A464" s="179" t="s">
        <v>246</v>
      </c>
      <c r="B464" s="193">
        <f>C360</f>
        <v>26742625.93</v>
      </c>
      <c r="C464" s="193">
        <f>CE74</f>
        <v>26742625.93</v>
      </c>
      <c r="D464" s="193">
        <f>E142+E148+E154</f>
        <v>26742625.93</v>
      </c>
    </row>
    <row r="465" spans="1:7" ht="12.6" customHeight="1" x14ac:dyDescent="0.25">
      <c r="A465" s="179" t="s">
        <v>247</v>
      </c>
      <c r="B465" s="193">
        <f>D361</f>
        <v>27601114.73</v>
      </c>
      <c r="C465" s="193">
        <f>CE75</f>
        <v>27601114.730000004</v>
      </c>
      <c r="D465" s="193">
        <f>D463+D464</f>
        <v>27601114.73</v>
      </c>
    </row>
    <row r="466" spans="1:7" ht="12.6" customHeight="1" x14ac:dyDescent="0.25">
      <c r="A466" s="205"/>
      <c r="B466" s="205"/>
      <c r="C466" s="205"/>
      <c r="D466" s="205"/>
      <c r="F466" s="205"/>
      <c r="G466" s="205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0</v>
      </c>
      <c r="C476" s="179">
        <f>E204</f>
        <v>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0</v>
      </c>
    </row>
    <row r="482" spans="1:12" ht="12.6" customHeight="1" x14ac:dyDescent="0.25">
      <c r="A482" s="180" t="s">
        <v>499</v>
      </c>
      <c r="C482" s="180">
        <f>D339</f>
        <v>0</v>
      </c>
    </row>
    <row r="485" spans="1:12" ht="12.6" customHeight="1" x14ac:dyDescent="0.25">
      <c r="A485" s="198" t="s">
        <v>500</v>
      </c>
    </row>
    <row r="486" spans="1:12" ht="12.6" customHeight="1" x14ac:dyDescent="0.25">
      <c r="A486" s="198" t="s">
        <v>501</v>
      </c>
    </row>
    <row r="487" spans="1:12" ht="12.6" customHeight="1" x14ac:dyDescent="0.25">
      <c r="A487" s="198" t="s">
        <v>502</v>
      </c>
    </row>
    <row r="488" spans="1:12" ht="12.6" customHeight="1" x14ac:dyDescent="0.25">
      <c r="A488" s="198"/>
    </row>
    <row r="489" spans="1:12" ht="12.6" customHeight="1" x14ac:dyDescent="0.25">
      <c r="A489" s="197" t="s">
        <v>503</v>
      </c>
    </row>
    <row r="490" spans="1:12" ht="12.6" customHeight="1" x14ac:dyDescent="0.25">
      <c r="A490" s="198" t="s">
        <v>504</v>
      </c>
    </row>
    <row r="491" spans="1:12" ht="12.6" customHeight="1" x14ac:dyDescent="0.25">
      <c r="A491" s="198"/>
    </row>
    <row r="493" spans="1:12" ht="12.6" customHeight="1" x14ac:dyDescent="0.25">
      <c r="A493" s="180" t="str">
        <f>C83</f>
        <v>211</v>
      </c>
      <c r="B493" s="256" t="str">
        <f>RIGHT('Prior Year'!C82,4)</f>
        <v>2017</v>
      </c>
      <c r="C493" s="256" t="str">
        <f>RIGHT(C82,4)</f>
        <v>2018</v>
      </c>
      <c r="D493" s="256" t="str">
        <f>RIGHT('Prior Year'!C82,4)</f>
        <v>2017</v>
      </c>
      <c r="E493" s="256" t="str">
        <f>RIGHT(C82,4)</f>
        <v>2018</v>
      </c>
      <c r="F493" s="256" t="str">
        <f>RIGHT('Prior Year'!C82,4)</f>
        <v>2017</v>
      </c>
      <c r="G493" s="256" t="str">
        <f>RIGHT(C82,4)</f>
        <v>2018</v>
      </c>
      <c r="H493" s="256"/>
      <c r="K493" s="256"/>
      <c r="L493" s="256"/>
    </row>
    <row r="494" spans="1:12" ht="12.6" customHeight="1" x14ac:dyDescent="0.25">
      <c r="A494" s="197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5">
      <c r="A496" s="180" t="s">
        <v>512</v>
      </c>
      <c r="B496" s="235">
        <f>'Prior Year'!C71</f>
        <v>0</v>
      </c>
      <c r="C496" s="235">
        <f>C71</f>
        <v>0</v>
      </c>
      <c r="D496" s="235">
        <f>'Prior Year'!C59</f>
        <v>0</v>
      </c>
      <c r="E496" s="180">
        <f>C59</f>
        <v>0</v>
      </c>
      <c r="F496" s="258" t="str">
        <f t="shared" ref="F496:G511" si="15">IF(B496=0,"",IF(D496=0,"",B496/D496))</f>
        <v/>
      </c>
      <c r="G496" s="259" t="str">
        <f t="shared" si="15"/>
        <v/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5">
      <c r="A497" s="180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5">
      <c r="A498" s="180" t="s">
        <v>514</v>
      </c>
      <c r="B498" s="235">
        <f>'Prior Year'!E71</f>
        <v>386273.63</v>
      </c>
      <c r="C498" s="235">
        <f>E71</f>
        <v>359334.57999999996</v>
      </c>
      <c r="D498" s="235">
        <f>'Prior Year'!E59</f>
        <v>233</v>
      </c>
      <c r="E498" s="180">
        <f>E59</f>
        <v>209</v>
      </c>
      <c r="F498" s="258">
        <f t="shared" si="15"/>
        <v>1657.8267381974249</v>
      </c>
      <c r="G498" s="258">
        <f t="shared" si="15"/>
        <v>1719.3042105263155</v>
      </c>
      <c r="H498" s="260" t="str">
        <f t="shared" si="16"/>
        <v/>
      </c>
      <c r="I498" s="262"/>
      <c r="K498" s="256"/>
      <c r="L498" s="256"/>
    </row>
    <row r="499" spans="1:12" ht="12.6" customHeight="1" x14ac:dyDescent="0.25">
      <c r="A499" s="180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5">
      <c r="A500" s="180" t="s">
        <v>516</v>
      </c>
      <c r="B500" s="235">
        <f>'Prior Year'!G71</f>
        <v>0</v>
      </c>
      <c r="C500" s="235">
        <f>G71</f>
        <v>0</v>
      </c>
      <c r="D500" s="235">
        <f>'Prior Year'!G59</f>
        <v>0</v>
      </c>
      <c r="E500" s="180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" customHeight="1" x14ac:dyDescent="0.25">
      <c r="A501" s="180" t="s">
        <v>517</v>
      </c>
      <c r="B501" s="235">
        <f>'Prior Year'!H71</f>
        <v>0</v>
      </c>
      <c r="C501" s="235">
        <f>H71</f>
        <v>0</v>
      </c>
      <c r="D501" s="235">
        <f>'Prior Year'!H59</f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5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5">
      <c r="A503" s="180" t="s">
        <v>519</v>
      </c>
      <c r="B503" s="235">
        <f>'Prior Year'!J71</f>
        <v>0</v>
      </c>
      <c r="C503" s="235">
        <f>J71</f>
        <v>0</v>
      </c>
      <c r="D503" s="235">
        <f>'Prior Year'!J59</f>
        <v>0</v>
      </c>
      <c r="E503" s="180">
        <f>J59</f>
        <v>0</v>
      </c>
      <c r="F503" s="258" t="str">
        <f t="shared" si="15"/>
        <v/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5">
      <c r="A504" s="180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 x14ac:dyDescent="0.25">
      <c r="A505" s="180" t="s">
        <v>521</v>
      </c>
      <c r="B505" s="235">
        <f>'Prior Year'!L71</f>
        <v>0</v>
      </c>
      <c r="C505" s="235">
        <f>L71</f>
        <v>0</v>
      </c>
      <c r="D505" s="235">
        <f>'Prior Year'!L59</f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 x14ac:dyDescent="0.25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5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5">
      <c r="A508" s="180" t="s">
        <v>524</v>
      </c>
      <c r="B508" s="235">
        <f>'Prior Year'!O71</f>
        <v>0</v>
      </c>
      <c r="C508" s="235">
        <f>O71</f>
        <v>0</v>
      </c>
      <c r="D508" s="235">
        <f>'Prior Year'!O59</f>
        <v>0</v>
      </c>
      <c r="E508" s="180">
        <f>O59</f>
        <v>0</v>
      </c>
      <c r="F508" s="258" t="str">
        <f t="shared" si="15"/>
        <v/>
      </c>
      <c r="G508" s="258" t="str">
        <f t="shared" si="15"/>
        <v/>
      </c>
      <c r="H508" s="260" t="str">
        <f t="shared" si="16"/>
        <v/>
      </c>
      <c r="I508" s="262"/>
      <c r="K508" s="256"/>
      <c r="L508" s="256"/>
    </row>
    <row r="509" spans="1:12" ht="12.6" customHeight="1" x14ac:dyDescent="0.25">
      <c r="A509" s="180" t="s">
        <v>525</v>
      </c>
      <c r="B509" s="235">
        <f>'Prior Year'!P71</f>
        <v>590842.52000000014</v>
      </c>
      <c r="C509" s="235">
        <f>P71</f>
        <v>751863.91</v>
      </c>
      <c r="D509" s="235">
        <f>'Prior Year'!P59</f>
        <v>11769</v>
      </c>
      <c r="E509" s="180">
        <f>P59</f>
        <v>12847</v>
      </c>
      <c r="F509" s="258">
        <f t="shared" si="15"/>
        <v>50.203289999150321</v>
      </c>
      <c r="G509" s="258">
        <f t="shared" si="15"/>
        <v>58.524473417918585</v>
      </c>
      <c r="H509" s="260" t="str">
        <f t="shared" si="16"/>
        <v/>
      </c>
      <c r="I509" s="262"/>
      <c r="K509" s="256"/>
      <c r="L509" s="256"/>
    </row>
    <row r="510" spans="1:12" ht="12.6" customHeight="1" x14ac:dyDescent="0.25">
      <c r="A510" s="180" t="s">
        <v>526</v>
      </c>
      <c r="B510" s="235">
        <f>'Prior Year'!Q71</f>
        <v>0</v>
      </c>
      <c r="C510" s="235">
        <f>Q71</f>
        <v>0</v>
      </c>
      <c r="D510" s="235">
        <f>'Prior Year'!Q59</f>
        <v>0</v>
      </c>
      <c r="E510" s="180">
        <f>Q59</f>
        <v>0</v>
      </c>
      <c r="F510" s="258" t="str">
        <f t="shared" si="15"/>
        <v/>
      </c>
      <c r="G510" s="258" t="str">
        <f t="shared" si="15"/>
        <v/>
      </c>
      <c r="H510" s="260" t="str">
        <f t="shared" si="16"/>
        <v/>
      </c>
      <c r="I510" s="262"/>
      <c r="K510" s="256"/>
      <c r="L510" s="256"/>
    </row>
    <row r="511" spans="1:12" ht="12.6" customHeight="1" x14ac:dyDescent="0.25">
      <c r="A511" s="180" t="s">
        <v>527</v>
      </c>
      <c r="B511" s="235">
        <f>'Prior Year'!R71</f>
        <v>0</v>
      </c>
      <c r="C511" s="235">
        <f>R71</f>
        <v>0</v>
      </c>
      <c r="D511" s="235">
        <f>'Prior Year'!R59</f>
        <v>0</v>
      </c>
      <c r="E511" s="180">
        <f>R59</f>
        <v>0</v>
      </c>
      <c r="F511" s="258" t="str">
        <f t="shared" si="15"/>
        <v/>
      </c>
      <c r="G511" s="258" t="str">
        <f t="shared" si="15"/>
        <v/>
      </c>
      <c r="H511" s="260" t="str">
        <f t="shared" si="16"/>
        <v/>
      </c>
      <c r="I511" s="262"/>
      <c r="K511" s="256"/>
      <c r="L511" s="256"/>
    </row>
    <row r="512" spans="1:12" ht="12.6" customHeight="1" x14ac:dyDescent="0.25">
      <c r="A512" s="180" t="s">
        <v>528</v>
      </c>
      <c r="B512" s="235">
        <f>'Prior Year'!S71</f>
        <v>0</v>
      </c>
      <c r="C512" s="235">
        <f>S71</f>
        <v>0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5">
      <c r="A513" s="180" t="s">
        <v>1245</v>
      </c>
      <c r="B513" s="235">
        <f>'Prior Year'!T71</f>
        <v>231705.4</v>
      </c>
      <c r="C513" s="235">
        <f>T71</f>
        <v>260966.51000000004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25">
      <c r="A514" s="180" t="s">
        <v>530</v>
      </c>
      <c r="B514" s="235">
        <f>'Prior Year'!U71</f>
        <v>1088313.76</v>
      </c>
      <c r="C514" s="235">
        <f>U71</f>
        <v>727522.85000000009</v>
      </c>
      <c r="D514" s="235">
        <f>'Prior Year'!U59</f>
        <v>34546</v>
      </c>
      <c r="E514" s="180">
        <f>U59</f>
        <v>38895</v>
      </c>
      <c r="F514" s="258">
        <f t="shared" si="17"/>
        <v>31.503321947548198</v>
      </c>
      <c r="G514" s="258">
        <f t="shared" si="17"/>
        <v>18.704791104255047</v>
      </c>
      <c r="H514" s="260">
        <f t="shared" si="16"/>
        <v>-0.40625972285088552</v>
      </c>
      <c r="I514" s="262" t="s">
        <v>1283</v>
      </c>
      <c r="K514" s="256"/>
      <c r="L514" s="256"/>
    </row>
    <row r="515" spans="1:12" ht="12.6" customHeight="1" x14ac:dyDescent="0.25">
      <c r="A515" s="180" t="s">
        <v>531</v>
      </c>
      <c r="B515" s="235">
        <f>'Prior Year'!V71</f>
        <v>0</v>
      </c>
      <c r="C515" s="235">
        <f>V71</f>
        <v>0</v>
      </c>
      <c r="D515" s="235">
        <f>'Prior Year'!V59</f>
        <v>0</v>
      </c>
      <c r="E515" s="180">
        <f>V59</f>
        <v>0</v>
      </c>
      <c r="F515" s="258" t="str">
        <f t="shared" si="17"/>
        <v/>
      </c>
      <c r="G515" s="258" t="str">
        <f t="shared" si="17"/>
        <v/>
      </c>
      <c r="H515" s="260" t="str">
        <f t="shared" si="16"/>
        <v/>
      </c>
      <c r="I515" s="262"/>
      <c r="K515" s="256"/>
      <c r="L515" s="256"/>
    </row>
    <row r="516" spans="1:12" ht="12.6" customHeight="1" x14ac:dyDescent="0.25">
      <c r="A516" s="180" t="s">
        <v>532</v>
      </c>
      <c r="B516" s="235">
        <f>'Prior Year'!W71</f>
        <v>84071.37</v>
      </c>
      <c r="C516" s="235">
        <f>W71</f>
        <v>135609.4</v>
      </c>
      <c r="D516" s="235">
        <f>'Prior Year'!W59</f>
        <v>157</v>
      </c>
      <c r="E516" s="180">
        <f>W59</f>
        <v>176</v>
      </c>
      <c r="F516" s="258">
        <f t="shared" si="17"/>
        <v>535.4864331210191</v>
      </c>
      <c r="G516" s="258">
        <f t="shared" si="17"/>
        <v>770.50795454545448</v>
      </c>
      <c r="H516" s="260">
        <f t="shared" si="16"/>
        <v>0.43889351230551332</v>
      </c>
      <c r="I516" s="262" t="s">
        <v>1284</v>
      </c>
      <c r="K516" s="256"/>
      <c r="L516" s="256"/>
    </row>
    <row r="517" spans="1:12" ht="12.6" customHeight="1" x14ac:dyDescent="0.25">
      <c r="A517" s="180" t="s">
        <v>533</v>
      </c>
      <c r="B517" s="235">
        <f>'Prior Year'!X71</f>
        <v>0</v>
      </c>
      <c r="C517" s="235">
        <f>X71</f>
        <v>0</v>
      </c>
      <c r="D517" s="235">
        <f>'Prior Year'!X59</f>
        <v>0</v>
      </c>
      <c r="E517" s="180">
        <f>X59</f>
        <v>0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 x14ac:dyDescent="0.25">
      <c r="A518" s="180" t="s">
        <v>534</v>
      </c>
      <c r="B518" s="235">
        <f>'Prior Year'!Y71</f>
        <v>1120306.33</v>
      </c>
      <c r="C518" s="235">
        <f>Y71</f>
        <v>948298.77</v>
      </c>
      <c r="D518" s="235">
        <f>'Prior Year'!Y59</f>
        <v>7705</v>
      </c>
      <c r="E518" s="180">
        <f>Y59</f>
        <v>8323</v>
      </c>
      <c r="F518" s="258">
        <f t="shared" si="17"/>
        <v>145.39991304347828</v>
      </c>
      <c r="G518" s="258">
        <f t="shared" si="17"/>
        <v>113.93713444671393</v>
      </c>
      <c r="H518" s="260" t="str">
        <f t="shared" si="16"/>
        <v/>
      </c>
      <c r="I518" s="262"/>
      <c r="K518" s="256"/>
      <c r="L518" s="256"/>
    </row>
    <row r="519" spans="1:12" ht="12.6" customHeight="1" x14ac:dyDescent="0.25">
      <c r="A519" s="180" t="s">
        <v>535</v>
      </c>
      <c r="B519" s="235">
        <f>'Prior Year'!Z71</f>
        <v>0</v>
      </c>
      <c r="C519" s="235">
        <f>Z71</f>
        <v>0</v>
      </c>
      <c r="D519" s="235">
        <f>'Prior Year'!Z59</f>
        <v>0</v>
      </c>
      <c r="E519" s="180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" customHeight="1" x14ac:dyDescent="0.25">
      <c r="A520" s="180" t="s">
        <v>536</v>
      </c>
      <c r="B520" s="235">
        <f>'Prior Year'!AA71</f>
        <v>0</v>
      </c>
      <c r="C520" s="235">
        <f>AA71</f>
        <v>0</v>
      </c>
      <c r="D520" s="235">
        <f>'Prior Year'!AA59</f>
        <v>0</v>
      </c>
      <c r="E520" s="180">
        <f>AA59</f>
        <v>0</v>
      </c>
      <c r="F520" s="258" t="str">
        <f t="shared" si="17"/>
        <v/>
      </c>
      <c r="G520" s="258" t="str">
        <f t="shared" si="17"/>
        <v/>
      </c>
      <c r="H520" s="260" t="str">
        <f t="shared" si="16"/>
        <v/>
      </c>
      <c r="I520" s="262"/>
      <c r="K520" s="256"/>
      <c r="L520" s="256"/>
    </row>
    <row r="521" spans="1:12" ht="12.6" customHeight="1" x14ac:dyDescent="0.25">
      <c r="A521" s="180" t="s">
        <v>537</v>
      </c>
      <c r="B521" s="235">
        <f>'Prior Year'!AB71</f>
        <v>1407159.5800000003</v>
      </c>
      <c r="C521" s="235">
        <f>AB71</f>
        <v>2538120.2299999995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5">
      <c r="A522" s="180" t="s">
        <v>538</v>
      </c>
      <c r="B522" s="235">
        <f>'Prior Year'!AC71</f>
        <v>0</v>
      </c>
      <c r="C522" s="235">
        <f>AC71</f>
        <v>0</v>
      </c>
      <c r="D522" s="235">
        <f>'Prior Year'!AC59</f>
        <v>0</v>
      </c>
      <c r="E522" s="180">
        <f>AC59</f>
        <v>0</v>
      </c>
      <c r="F522" s="258" t="str">
        <f t="shared" si="17"/>
        <v/>
      </c>
      <c r="G522" s="258" t="str">
        <f t="shared" si="17"/>
        <v/>
      </c>
      <c r="H522" s="260" t="str">
        <f t="shared" si="16"/>
        <v/>
      </c>
      <c r="I522" s="262"/>
      <c r="K522" s="256"/>
      <c r="L522" s="256"/>
    </row>
    <row r="523" spans="1:12" ht="12.6" customHeight="1" x14ac:dyDescent="0.25">
      <c r="A523" s="180" t="s">
        <v>539</v>
      </c>
      <c r="B523" s="235">
        <f>'Prior Year'!AD71</f>
        <v>0</v>
      </c>
      <c r="C523" s="235">
        <f>AD71</f>
        <v>0</v>
      </c>
      <c r="D523" s="235">
        <f>'Prior Year'!AD59</f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5">
      <c r="A524" s="180" t="s">
        <v>540</v>
      </c>
      <c r="B524" s="235">
        <f>'Prior Year'!AE71</f>
        <v>5185.16</v>
      </c>
      <c r="C524" s="235">
        <f>AE71</f>
        <v>11019.599999999999</v>
      </c>
      <c r="D524" s="235">
        <f>'Prior Year'!AE59</f>
        <v>0</v>
      </c>
      <c r="E524" s="180">
        <f>AE59</f>
        <v>0</v>
      </c>
      <c r="F524" s="258" t="str">
        <f t="shared" si="17"/>
        <v/>
      </c>
      <c r="G524" s="258" t="str">
        <f t="shared" si="17"/>
        <v/>
      </c>
      <c r="H524" s="260" t="str">
        <f t="shared" si="16"/>
        <v/>
      </c>
      <c r="I524" s="262"/>
      <c r="K524" s="256"/>
      <c r="L524" s="256"/>
    </row>
    <row r="525" spans="1:12" ht="12.6" customHeight="1" x14ac:dyDescent="0.25">
      <c r="A525" s="180" t="s">
        <v>541</v>
      </c>
      <c r="B525" s="235">
        <f>'Prior Year'!AF71</f>
        <v>0</v>
      </c>
      <c r="C525" s="235">
        <f>AF71</f>
        <v>0</v>
      </c>
      <c r="D525" s="235">
        <f>'Prior Year'!AF59</f>
        <v>0</v>
      </c>
      <c r="E525" s="180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" customHeight="1" x14ac:dyDescent="0.25">
      <c r="A526" s="180" t="s">
        <v>542</v>
      </c>
      <c r="B526" s="235">
        <f>'Prior Year'!AG71</f>
        <v>4214957.25</v>
      </c>
      <c r="C526" s="235">
        <f>AG71</f>
        <v>4148755.8299999996</v>
      </c>
      <c r="D526" s="235">
        <f>'Prior Year'!AG59</f>
        <v>3603</v>
      </c>
      <c r="E526" s="180">
        <f>AG59</f>
        <v>3690</v>
      </c>
      <c r="F526" s="258">
        <f t="shared" si="17"/>
        <v>1169.8465861781849</v>
      </c>
      <c r="G526" s="258">
        <f t="shared" si="17"/>
        <v>1124.3240731707317</v>
      </c>
      <c r="H526" s="260" t="str">
        <f t="shared" si="16"/>
        <v/>
      </c>
      <c r="I526" s="262"/>
      <c r="K526" s="256"/>
      <c r="L526" s="256"/>
    </row>
    <row r="527" spans="1:12" ht="12.6" customHeight="1" x14ac:dyDescent="0.25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5">
      <c r="A528" s="180" t="s">
        <v>544</v>
      </c>
      <c r="B528" s="235">
        <f>'Prior Year'!AI71</f>
        <v>0</v>
      </c>
      <c r="C528" s="235">
        <f>AI71</f>
        <v>0</v>
      </c>
      <c r="D528" s="235">
        <f>'Prior Year'!AI59</f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5">
      <c r="A529" s="180" t="s">
        <v>545</v>
      </c>
      <c r="B529" s="235">
        <f>'Prior Year'!AJ71</f>
        <v>2229972.86</v>
      </c>
      <c r="C529" s="235">
        <f>AJ71</f>
        <v>2563143.2699999996</v>
      </c>
      <c r="D529" s="235">
        <f>'Prior Year'!AJ59</f>
        <v>12114</v>
      </c>
      <c r="E529" s="180">
        <f>AJ59</f>
        <v>13514</v>
      </c>
      <c r="F529" s="258">
        <f t="shared" si="18"/>
        <v>184.08228991249791</v>
      </c>
      <c r="G529" s="258">
        <f t="shared" si="18"/>
        <v>189.66577401213553</v>
      </c>
      <c r="H529" s="260" t="str">
        <f t="shared" si="16"/>
        <v/>
      </c>
      <c r="I529" s="262"/>
      <c r="K529" s="256"/>
      <c r="L529" s="256"/>
    </row>
    <row r="530" spans="1:12" ht="12.6" customHeight="1" x14ac:dyDescent="0.25">
      <c r="A530" s="180" t="s">
        <v>546</v>
      </c>
      <c r="B530" s="235">
        <f>'Prior Year'!AK71</f>
        <v>0</v>
      </c>
      <c r="C530" s="235">
        <f>AK71</f>
        <v>0</v>
      </c>
      <c r="D530" s="235">
        <f>'Prior Year'!AK59</f>
        <v>0</v>
      </c>
      <c r="E530" s="180">
        <f>AK59</f>
        <v>0</v>
      </c>
      <c r="F530" s="258" t="str">
        <f t="shared" si="18"/>
        <v/>
      </c>
      <c r="G530" s="258" t="str">
        <f t="shared" si="18"/>
        <v/>
      </c>
      <c r="H530" s="260" t="str">
        <f t="shared" si="16"/>
        <v/>
      </c>
      <c r="I530" s="262"/>
      <c r="K530" s="256"/>
      <c r="L530" s="256"/>
    </row>
    <row r="531" spans="1:12" ht="12.6" customHeight="1" x14ac:dyDescent="0.25">
      <c r="A531" s="180" t="s">
        <v>547</v>
      </c>
      <c r="B531" s="235">
        <f>'Prior Year'!AL71</f>
        <v>0</v>
      </c>
      <c r="C531" s="235">
        <f>AL71</f>
        <v>0</v>
      </c>
      <c r="D531" s="235">
        <f>'Prior Year'!AL59</f>
        <v>0</v>
      </c>
      <c r="E531" s="180">
        <f>AL59</f>
        <v>0</v>
      </c>
      <c r="F531" s="258" t="str">
        <f t="shared" si="18"/>
        <v/>
      </c>
      <c r="G531" s="258" t="str">
        <f t="shared" si="18"/>
        <v/>
      </c>
      <c r="H531" s="260" t="str">
        <f t="shared" si="16"/>
        <v/>
      </c>
      <c r="I531" s="262"/>
      <c r="K531" s="256"/>
      <c r="L531" s="256"/>
    </row>
    <row r="532" spans="1:12" ht="12.6" customHeight="1" x14ac:dyDescent="0.25">
      <c r="A532" s="180" t="s">
        <v>548</v>
      </c>
      <c r="B532" s="235">
        <f>'Prior Year'!AM71</f>
        <v>0</v>
      </c>
      <c r="C532" s="235">
        <f>AM71</f>
        <v>0</v>
      </c>
      <c r="D532" s="235">
        <f>'Prior Year'!AM59</f>
        <v>0</v>
      </c>
      <c r="E532" s="180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" customHeight="1" x14ac:dyDescent="0.25">
      <c r="A533" s="180" t="s">
        <v>1246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5">
      <c r="A534" s="180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 x14ac:dyDescent="0.25">
      <c r="A535" s="180" t="s">
        <v>550</v>
      </c>
      <c r="B535" s="235">
        <f>'Prior Year'!AP71</f>
        <v>0</v>
      </c>
      <c r="C535" s="235">
        <f>AP71</f>
        <v>32906.58</v>
      </c>
      <c r="D535" s="235">
        <f>'Prior Year'!AP59</f>
        <v>0</v>
      </c>
      <c r="E535" s="180">
        <f>AP59</f>
        <v>0</v>
      </c>
      <c r="F535" s="258" t="str">
        <f t="shared" si="18"/>
        <v/>
      </c>
      <c r="G535" s="258" t="str">
        <f t="shared" si="18"/>
        <v/>
      </c>
      <c r="H535" s="260" t="str">
        <f t="shared" si="16"/>
        <v/>
      </c>
      <c r="I535" s="262"/>
      <c r="K535" s="256"/>
      <c r="L535" s="256"/>
    </row>
    <row r="536" spans="1:12" ht="12.6" customHeight="1" x14ac:dyDescent="0.25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5">
      <c r="A537" s="180" t="s">
        <v>552</v>
      </c>
      <c r="B537" s="235">
        <f>'Prior Year'!AR71</f>
        <v>0</v>
      </c>
      <c r="C537" s="235">
        <f>AR71</f>
        <v>0</v>
      </c>
      <c r="D537" s="235">
        <f>'Prior Year'!AR59</f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5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5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5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5">
      <c r="A541" s="180" t="s">
        <v>556</v>
      </c>
      <c r="B541" s="235">
        <f>'Prior Year'!AV71</f>
        <v>0</v>
      </c>
      <c r="C541" s="235">
        <f>AV71</f>
        <v>0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5">
      <c r="A542" s="180" t="s">
        <v>1247</v>
      </c>
      <c r="B542" s="235">
        <f>'Prior Year'!AW71</f>
        <v>0</v>
      </c>
      <c r="C542" s="235">
        <f>AW71</f>
        <v>0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5">
      <c r="A543" s="180" t="s">
        <v>557</v>
      </c>
      <c r="B543" s="235">
        <f>'Prior Year'!AX71</f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5">
      <c r="A544" s="180" t="s">
        <v>558</v>
      </c>
      <c r="B544" s="235">
        <f>'Prior Year'!AY71</f>
        <v>0</v>
      </c>
      <c r="C544" s="235">
        <f>AY71</f>
        <v>0</v>
      </c>
      <c r="D544" s="235">
        <f>'Prior Year'!AY59</f>
        <v>0</v>
      </c>
      <c r="E544" s="180">
        <f>AY59</f>
        <v>0</v>
      </c>
      <c r="F544" s="258" t="str">
        <f t="shared" ref="F544:G550" si="19">IF(B544=0,"",IF(D544=0,"",B544/D544))</f>
        <v/>
      </c>
      <c r="G544" s="258" t="str">
        <f t="shared" si="19"/>
        <v/>
      </c>
      <c r="H544" s="260" t="str">
        <f t="shared" si="16"/>
        <v/>
      </c>
      <c r="I544" s="262"/>
      <c r="K544" s="256"/>
      <c r="L544" s="256"/>
    </row>
    <row r="545" spans="1:13" ht="12.6" customHeight="1" x14ac:dyDescent="0.25">
      <c r="A545" s="180" t="s">
        <v>559</v>
      </c>
      <c r="B545" s="235">
        <f>'Prior Year'!AZ71</f>
        <v>0</v>
      </c>
      <c r="C545" s="235">
        <f>AZ71</f>
        <v>0</v>
      </c>
      <c r="D545" s="235">
        <f>'Prior Year'!AZ59</f>
        <v>0</v>
      </c>
      <c r="E545" s="180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5">
      <c r="A546" s="180" t="s">
        <v>560</v>
      </c>
      <c r="B546" s="235">
        <f>'Prior Year'!BA71</f>
        <v>16442.870000000003</v>
      </c>
      <c r="C546" s="235">
        <f>BA71</f>
        <v>539.22</v>
      </c>
      <c r="D546" s="235">
        <f>'Prior Year'!BA59</f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5">
      <c r="A547" s="180" t="s">
        <v>561</v>
      </c>
      <c r="B547" s="235">
        <f>'Prior Year'!BB71</f>
        <v>0</v>
      </c>
      <c r="C547" s="235">
        <f>BB71</f>
        <v>0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5">
      <c r="A548" s="180" t="s">
        <v>562</v>
      </c>
      <c r="B548" s="235">
        <f>'Prior Year'!BC71</f>
        <v>0</v>
      </c>
      <c r="C548" s="235">
        <f>BC71</f>
        <v>0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5">
      <c r="A549" s="180" t="s">
        <v>563</v>
      </c>
      <c r="B549" s="235">
        <f>'Prior Year'!BD71</f>
        <v>0</v>
      </c>
      <c r="C549" s="235">
        <f>BD71</f>
        <v>0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5">
      <c r="A550" s="180" t="s">
        <v>564</v>
      </c>
      <c r="B550" s="235">
        <f>'Prior Year'!BE71</f>
        <v>872277.19999999984</v>
      </c>
      <c r="C550" s="235">
        <f>BE71</f>
        <v>884057.37000000011</v>
      </c>
      <c r="D550" s="235">
        <f>'Prior Year'!BE59</f>
        <v>31664</v>
      </c>
      <c r="E550" s="180">
        <f>BE59</f>
        <v>31664</v>
      </c>
      <c r="F550" s="258">
        <f t="shared" si="19"/>
        <v>27.547915613946433</v>
      </c>
      <c r="G550" s="258">
        <f t="shared" si="19"/>
        <v>27.919952311773628</v>
      </c>
      <c r="H550" s="260" t="str">
        <f t="shared" si="16"/>
        <v/>
      </c>
      <c r="I550" s="262"/>
      <c r="K550" s="256"/>
      <c r="L550" s="256"/>
    </row>
    <row r="551" spans="1:13" ht="12.6" customHeight="1" x14ac:dyDescent="0.25">
      <c r="A551" s="180" t="s">
        <v>565</v>
      </c>
      <c r="B551" s="235">
        <f>'Prior Year'!BF71</f>
        <v>186705.22000000003</v>
      </c>
      <c r="C551" s="235">
        <f>BF71</f>
        <v>226256.46</v>
      </c>
      <c r="D551" s="181" t="s">
        <v>529</v>
      </c>
      <c r="E551" s="181" t="s">
        <v>529</v>
      </c>
      <c r="F551" s="258"/>
      <c r="G551" s="258"/>
      <c r="H551" s="260"/>
      <c r="I551" s="262"/>
      <c r="J551" s="198"/>
      <c r="M551" s="260"/>
    </row>
    <row r="552" spans="1:13" ht="12.6" customHeight="1" x14ac:dyDescent="0.25">
      <c r="A552" s="180" t="s">
        <v>566</v>
      </c>
      <c r="B552" s="235">
        <f>'Prior Year'!BG71</f>
        <v>85664</v>
      </c>
      <c r="C552" s="235">
        <f>BG71</f>
        <v>40374</v>
      </c>
      <c r="D552" s="181" t="s">
        <v>529</v>
      </c>
      <c r="E552" s="181" t="s">
        <v>529</v>
      </c>
      <c r="F552" s="258"/>
      <c r="G552" s="258"/>
      <c r="H552" s="260"/>
      <c r="J552" s="198"/>
      <c r="M552" s="260"/>
    </row>
    <row r="553" spans="1:13" ht="12.6" customHeight="1" x14ac:dyDescent="0.25">
      <c r="A553" s="180" t="s">
        <v>567</v>
      </c>
      <c r="B553" s="235">
        <f>'Prior Year'!BH71</f>
        <v>45916</v>
      </c>
      <c r="C553" s="235">
        <f>BH71</f>
        <v>28558</v>
      </c>
      <c r="D553" s="181" t="s">
        <v>529</v>
      </c>
      <c r="E553" s="181" t="s">
        <v>529</v>
      </c>
      <c r="F553" s="258"/>
      <c r="G553" s="258"/>
      <c r="H553" s="260"/>
      <c r="J553" s="198"/>
      <c r="M553" s="260"/>
    </row>
    <row r="554" spans="1:13" ht="12.6" customHeight="1" x14ac:dyDescent="0.25">
      <c r="A554" s="180" t="s">
        <v>568</v>
      </c>
      <c r="B554" s="235">
        <f>'Prior Year'!BI71</f>
        <v>20141.3</v>
      </c>
      <c r="C554" s="235">
        <f>BI71</f>
        <v>16795.34</v>
      </c>
      <c r="D554" s="181" t="s">
        <v>529</v>
      </c>
      <c r="E554" s="181" t="s">
        <v>529</v>
      </c>
      <c r="F554" s="258"/>
      <c r="G554" s="258"/>
      <c r="H554" s="260"/>
      <c r="J554" s="198"/>
      <c r="M554" s="260"/>
    </row>
    <row r="555" spans="1:13" ht="12.6" customHeight="1" x14ac:dyDescent="0.25">
      <c r="A555" s="180" t="s">
        <v>569</v>
      </c>
      <c r="B555" s="235">
        <f>'Prior Year'!BJ71</f>
        <v>0</v>
      </c>
      <c r="C555" s="235">
        <f>BJ71</f>
        <v>0</v>
      </c>
      <c r="D555" s="181" t="s">
        <v>529</v>
      </c>
      <c r="E555" s="181" t="s">
        <v>529</v>
      </c>
      <c r="F555" s="258"/>
      <c r="G555" s="258"/>
      <c r="H555" s="260"/>
      <c r="J555" s="198"/>
      <c r="M555" s="260"/>
    </row>
    <row r="556" spans="1:13" ht="12.6" customHeight="1" x14ac:dyDescent="0.25">
      <c r="A556" s="180" t="s">
        <v>570</v>
      </c>
      <c r="B556" s="235">
        <f>'Prior Year'!BK71</f>
        <v>0</v>
      </c>
      <c r="C556" s="235">
        <f>BK71</f>
        <v>0</v>
      </c>
      <c r="D556" s="181" t="s">
        <v>529</v>
      </c>
      <c r="E556" s="181" t="s">
        <v>529</v>
      </c>
      <c r="F556" s="258"/>
      <c r="G556" s="258"/>
      <c r="H556" s="260"/>
      <c r="J556" s="198"/>
      <c r="M556" s="260"/>
    </row>
    <row r="557" spans="1:13" ht="12.6" customHeight="1" x14ac:dyDescent="0.25">
      <c r="A557" s="180" t="s">
        <v>571</v>
      </c>
      <c r="B557" s="235">
        <f>'Prior Year'!BL71</f>
        <v>0</v>
      </c>
      <c r="C557" s="235">
        <f>BL71</f>
        <v>0</v>
      </c>
      <c r="D557" s="181" t="s">
        <v>529</v>
      </c>
      <c r="E557" s="181" t="s">
        <v>529</v>
      </c>
      <c r="F557" s="258"/>
      <c r="G557" s="258"/>
      <c r="H557" s="260"/>
      <c r="J557" s="198"/>
      <c r="M557" s="260"/>
    </row>
    <row r="558" spans="1:13" ht="12.6" customHeight="1" x14ac:dyDescent="0.25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8"/>
      <c r="M558" s="260"/>
    </row>
    <row r="559" spans="1:13" ht="12.6" customHeight="1" x14ac:dyDescent="0.25">
      <c r="A559" s="180" t="s">
        <v>573</v>
      </c>
      <c r="B559" s="235">
        <f>'Prior Year'!BN71</f>
        <v>3425120.0199999996</v>
      </c>
      <c r="C559" s="235">
        <f>BN71</f>
        <v>4145028.56</v>
      </c>
      <c r="D559" s="181" t="s">
        <v>529</v>
      </c>
      <c r="E559" s="181" t="s">
        <v>529</v>
      </c>
      <c r="F559" s="258"/>
      <c r="G559" s="258"/>
      <c r="H559" s="260"/>
      <c r="J559" s="198"/>
      <c r="M559" s="260"/>
    </row>
    <row r="560" spans="1:13" ht="12.6" customHeight="1" x14ac:dyDescent="0.25">
      <c r="A560" s="180" t="s">
        <v>574</v>
      </c>
      <c r="B560" s="235">
        <f>'Prior Year'!BO71</f>
        <v>0</v>
      </c>
      <c r="C560" s="235">
        <f>BO71</f>
        <v>0</v>
      </c>
      <c r="D560" s="181" t="s">
        <v>529</v>
      </c>
      <c r="E560" s="181" t="s">
        <v>529</v>
      </c>
      <c r="F560" s="258"/>
      <c r="G560" s="258"/>
      <c r="H560" s="260"/>
      <c r="J560" s="198"/>
      <c r="M560" s="260"/>
    </row>
    <row r="561" spans="1:13" ht="12.6" customHeight="1" x14ac:dyDescent="0.25">
      <c r="A561" s="180" t="s">
        <v>575</v>
      </c>
      <c r="B561" s="235">
        <f>'Prior Year'!BP71</f>
        <v>0</v>
      </c>
      <c r="C561" s="235">
        <f>BP71</f>
        <v>0</v>
      </c>
      <c r="D561" s="181" t="s">
        <v>529</v>
      </c>
      <c r="E561" s="181" t="s">
        <v>529</v>
      </c>
      <c r="F561" s="258"/>
      <c r="G561" s="258"/>
      <c r="H561" s="260"/>
      <c r="J561" s="198"/>
      <c r="M561" s="260"/>
    </row>
    <row r="562" spans="1:13" ht="12.6" customHeight="1" x14ac:dyDescent="0.25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8"/>
      <c r="M562" s="260"/>
    </row>
    <row r="563" spans="1:13" ht="12.6" customHeight="1" x14ac:dyDescent="0.25">
      <c r="A563" s="180" t="s">
        <v>577</v>
      </c>
      <c r="B563" s="235">
        <f>'Prior Year'!BR71</f>
        <v>14588.61</v>
      </c>
      <c r="C563" s="235">
        <f>BR71</f>
        <v>15162.500000000002</v>
      </c>
      <c r="D563" s="181" t="s">
        <v>529</v>
      </c>
      <c r="E563" s="181" t="s">
        <v>529</v>
      </c>
      <c r="F563" s="258"/>
      <c r="G563" s="258"/>
      <c r="H563" s="260"/>
      <c r="J563" s="198"/>
      <c r="M563" s="260"/>
    </row>
    <row r="564" spans="1:13" ht="12.6" customHeight="1" x14ac:dyDescent="0.25">
      <c r="A564" s="180" t="s">
        <v>1248</v>
      </c>
      <c r="B564" s="235">
        <f>'Prior Year'!BS71</f>
        <v>0</v>
      </c>
      <c r="C564" s="235">
        <f>BS71</f>
        <v>0</v>
      </c>
      <c r="D564" s="181" t="s">
        <v>529</v>
      </c>
      <c r="E564" s="181" t="s">
        <v>529</v>
      </c>
      <c r="F564" s="258"/>
      <c r="G564" s="258"/>
      <c r="H564" s="260"/>
      <c r="J564" s="198"/>
      <c r="M564" s="260"/>
    </row>
    <row r="565" spans="1:13" ht="12.6" customHeight="1" x14ac:dyDescent="0.25">
      <c r="A565" s="180" t="s">
        <v>578</v>
      </c>
      <c r="B565" s="235">
        <f>'Prior Year'!BT71</f>
        <v>24875.329999999994</v>
      </c>
      <c r="C565" s="235">
        <f>BT71</f>
        <v>26668.26</v>
      </c>
      <c r="D565" s="181" t="s">
        <v>529</v>
      </c>
      <c r="E565" s="181" t="s">
        <v>529</v>
      </c>
      <c r="F565" s="258"/>
      <c r="G565" s="258"/>
      <c r="H565" s="260"/>
      <c r="J565" s="198"/>
      <c r="M565" s="260"/>
    </row>
    <row r="566" spans="1:13" ht="12.6" customHeight="1" x14ac:dyDescent="0.25">
      <c r="A566" s="180" t="s">
        <v>579</v>
      </c>
      <c r="B566" s="235">
        <f>'Prior Year'!BU71</f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8"/>
      <c r="M566" s="260"/>
    </row>
    <row r="567" spans="1:13" ht="12.6" customHeight="1" x14ac:dyDescent="0.25">
      <c r="A567" s="180" t="s">
        <v>580</v>
      </c>
      <c r="B567" s="235">
        <f>'Prior Year'!BV71</f>
        <v>0</v>
      </c>
      <c r="C567" s="235">
        <f>BV71</f>
        <v>0</v>
      </c>
      <c r="D567" s="181" t="s">
        <v>529</v>
      </c>
      <c r="E567" s="181" t="s">
        <v>529</v>
      </c>
      <c r="F567" s="258"/>
      <c r="G567" s="258"/>
      <c r="H567" s="260"/>
      <c r="J567" s="198"/>
      <c r="M567" s="260"/>
    </row>
    <row r="568" spans="1:13" ht="12.6" customHeight="1" x14ac:dyDescent="0.25">
      <c r="A568" s="180" t="s">
        <v>581</v>
      </c>
      <c r="B568" s="235">
        <f>'Prior Year'!BW71</f>
        <v>64623.200000000004</v>
      </c>
      <c r="C568" s="235">
        <f>BW71</f>
        <v>72835.13</v>
      </c>
      <c r="D568" s="181" t="s">
        <v>529</v>
      </c>
      <c r="E568" s="181" t="s">
        <v>529</v>
      </c>
      <c r="F568" s="258"/>
      <c r="G568" s="258"/>
      <c r="H568" s="260"/>
      <c r="J568" s="198"/>
      <c r="M568" s="260"/>
    </row>
    <row r="569" spans="1:13" ht="12.6" customHeight="1" x14ac:dyDescent="0.25">
      <c r="A569" s="180" t="s">
        <v>582</v>
      </c>
      <c r="B569" s="235">
        <f>'Prior Year'!BX71</f>
        <v>0</v>
      </c>
      <c r="C569" s="235">
        <f>BX71</f>
        <v>0</v>
      </c>
      <c r="D569" s="181" t="s">
        <v>529</v>
      </c>
      <c r="E569" s="181" t="s">
        <v>529</v>
      </c>
      <c r="F569" s="258"/>
      <c r="G569" s="258"/>
      <c r="H569" s="260"/>
      <c r="J569" s="198"/>
      <c r="M569" s="260"/>
    </row>
    <row r="570" spans="1:13" ht="12.6" customHeight="1" x14ac:dyDescent="0.25">
      <c r="A570" s="180" t="s">
        <v>583</v>
      </c>
      <c r="B570" s="235">
        <f>'Prior Year'!BY71</f>
        <v>0</v>
      </c>
      <c r="C570" s="235">
        <f>BY71</f>
        <v>0</v>
      </c>
      <c r="D570" s="181" t="s">
        <v>529</v>
      </c>
      <c r="E570" s="181" t="s">
        <v>529</v>
      </c>
      <c r="F570" s="258"/>
      <c r="G570" s="258"/>
      <c r="H570" s="260"/>
      <c r="J570" s="198"/>
      <c r="M570" s="260"/>
    </row>
    <row r="571" spans="1:13" ht="12.6" customHeight="1" x14ac:dyDescent="0.25">
      <c r="A571" s="180" t="s">
        <v>584</v>
      </c>
      <c r="B571" s="235">
        <f>'Prior Year'!BZ71</f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8"/>
      <c r="M571" s="260"/>
    </row>
    <row r="572" spans="1:13" ht="12.6" customHeight="1" x14ac:dyDescent="0.25">
      <c r="A572" s="180" t="s">
        <v>585</v>
      </c>
      <c r="B572" s="235">
        <f>'Prior Year'!CA71</f>
        <v>0</v>
      </c>
      <c r="C572" s="235">
        <f>CA71</f>
        <v>0</v>
      </c>
      <c r="D572" s="181" t="s">
        <v>529</v>
      </c>
      <c r="E572" s="181" t="s">
        <v>529</v>
      </c>
      <c r="F572" s="258"/>
      <c r="G572" s="258"/>
      <c r="H572" s="260"/>
      <c r="J572" s="198"/>
      <c r="M572" s="260"/>
    </row>
    <row r="573" spans="1:13" ht="12.6" customHeight="1" x14ac:dyDescent="0.25">
      <c r="A573" s="180" t="s">
        <v>586</v>
      </c>
      <c r="B573" s="235">
        <f>'Prior Year'!CB71</f>
        <v>0</v>
      </c>
      <c r="C573" s="235">
        <f>CB71</f>
        <v>0</v>
      </c>
      <c r="D573" s="181" t="s">
        <v>529</v>
      </c>
      <c r="E573" s="181" t="s">
        <v>529</v>
      </c>
      <c r="F573" s="258"/>
      <c r="G573" s="258"/>
      <c r="H573" s="260"/>
      <c r="J573" s="198"/>
      <c r="M573" s="260"/>
    </row>
    <row r="574" spans="1:13" ht="12.6" customHeight="1" x14ac:dyDescent="0.25">
      <c r="A574" s="180" t="s">
        <v>587</v>
      </c>
      <c r="B574" s="235">
        <f>'Prior Year'!CC71</f>
        <v>-209967.86000000004</v>
      </c>
      <c r="C574" s="235">
        <f>CC71</f>
        <v>-158979.97</v>
      </c>
      <c r="D574" s="181" t="s">
        <v>529</v>
      </c>
      <c r="E574" s="181" t="s">
        <v>529</v>
      </c>
      <c r="F574" s="258"/>
      <c r="G574" s="258"/>
      <c r="H574" s="260"/>
      <c r="J574" s="198"/>
      <c r="M574" s="260"/>
    </row>
    <row r="575" spans="1:13" ht="12.6" customHeight="1" x14ac:dyDescent="0.25">
      <c r="A575" s="180" t="s">
        <v>588</v>
      </c>
      <c r="B575" s="235">
        <f>'Prior Year'!CD71</f>
        <v>-603212.61</v>
      </c>
      <c r="C575" s="235">
        <f>CD71</f>
        <v>-746012.55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5">
      <c r="M576" s="260"/>
    </row>
    <row r="577" spans="13:13" ht="12.6" customHeight="1" x14ac:dyDescent="0.25">
      <c r="M577" s="260"/>
    </row>
    <row r="578" spans="13:13" ht="12.6" customHeight="1" x14ac:dyDescent="0.25">
      <c r="M578" s="260"/>
    </row>
    <row r="612" spans="1:14" ht="12.6" customHeight="1" x14ac:dyDescent="0.25">
      <c r="A612" s="195"/>
      <c r="C612" s="181" t="s">
        <v>589</v>
      </c>
      <c r="D612" s="180">
        <f>CE76-(BE76+CD76)</f>
        <v>29706</v>
      </c>
      <c r="E612" s="180">
        <f>SUM(C624:D647)+SUM(C668:D713)</f>
        <v>12960076.065744292</v>
      </c>
      <c r="F612" s="180">
        <f>CE64-(AX64+BD64+BE64+BG64+BJ64+BN64+BP64+BQ64+CB64+CC64+CD64)</f>
        <v>2460984.1399999997</v>
      </c>
      <c r="G612" s="180">
        <f>CE77-(AX77+AY77+BD77+BE77+BG77+BJ77+BN77+BP77+BQ77+CB77+CC77+CD77)</f>
        <v>1</v>
      </c>
      <c r="H612" s="196">
        <f>CE60-(AX60+AY60+AZ60+BD60+BE60+BG60+BJ60+BN60+BO60+BP60+BQ60+BR60+CB60+CC60+CD60)</f>
        <v>54.650991410343408</v>
      </c>
      <c r="I612" s="180">
        <f>CE78-(AX78+AY78+AZ78+BD78+BE78+BF78+BG78+BJ78+BN78+BO78+BP78+BQ78+BR78+CB78+CC78+CD78)</f>
        <v>6574.5704085714315</v>
      </c>
      <c r="J612" s="180">
        <f>CE79-(AX79+AY79+AZ79+BA79+BD79+BE79+BF79+BG79+BJ79+BN79+BO79+BP79+BQ79+BR79+CB79+CC79+CD79)</f>
        <v>28123</v>
      </c>
      <c r="K612" s="180">
        <f>CE75-(AW75+AX75+AY75+AZ75+BA75+BB75+BC75+BD75+BE75+BF75+BG75+BH75+BI75+BJ75+BK75+BL75+BM75+BN75+BO75+BP75+BQ75+BR75+BS75+BT75+BU75+BV75+BW75+BX75+CB75+CC75+CD75)</f>
        <v>27601114.730000004</v>
      </c>
      <c r="L612" s="196">
        <f>CE80-(AW80+AX80+AY80+AZ80+BA80+BB80+BC80+BD80+BE80+BF80+BG80+BH80+BI80+BJ80+BK80+BL80+BM80+BN80+BO80+BP80+BQ80+BR80+BS80+BT80+BU80+BV80+BW80+BX80+BY80+BZ80+CA80+CB80+CC80+CD80)</f>
        <v>18.510705383140788</v>
      </c>
    </row>
    <row r="613" spans="1:14" ht="12.6" customHeight="1" x14ac:dyDescent="0.2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" customHeight="1" x14ac:dyDescent="0.25">
      <c r="A614" s="195">
        <v>8430</v>
      </c>
      <c r="B614" s="197" t="s">
        <v>140</v>
      </c>
      <c r="C614" s="180">
        <f>BE71</f>
        <v>884057.37000000011</v>
      </c>
      <c r="N614" s="198" t="s">
        <v>600</v>
      </c>
    </row>
    <row r="615" spans="1:14" ht="12.6" customHeight="1" x14ac:dyDescent="0.25">
      <c r="A615" s="195"/>
      <c r="B615" s="197" t="s">
        <v>601</v>
      </c>
      <c r="C615" s="268">
        <f>CD69-CD70</f>
        <v>-746012.55</v>
      </c>
      <c r="D615" s="261">
        <f>SUM(C614:C615)</f>
        <v>138044.82000000007</v>
      </c>
      <c r="N615" s="198" t="s">
        <v>602</v>
      </c>
    </row>
    <row r="616" spans="1:14" ht="12.6" customHeight="1" x14ac:dyDescent="0.25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" customHeight="1" x14ac:dyDescent="0.25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" customHeight="1" x14ac:dyDescent="0.25">
      <c r="A618" s="195">
        <v>8470</v>
      </c>
      <c r="B618" s="199" t="s">
        <v>606</v>
      </c>
      <c r="C618" s="180">
        <f>BG71</f>
        <v>40374</v>
      </c>
      <c r="D618" s="180">
        <f>(D615/D612)*BG76</f>
        <v>0</v>
      </c>
      <c r="N618" s="198" t="s">
        <v>607</v>
      </c>
    </row>
    <row r="619" spans="1:14" ht="12.6" customHeight="1" x14ac:dyDescent="0.25">
      <c r="A619" s="195">
        <v>8610</v>
      </c>
      <c r="B619" s="199" t="s">
        <v>608</v>
      </c>
      <c r="C619" s="180">
        <f>BN71</f>
        <v>4145028.56</v>
      </c>
      <c r="D619" s="180">
        <f>(D615/D612)*BN76</f>
        <v>42325.194255705937</v>
      </c>
      <c r="N619" s="198" t="s">
        <v>609</v>
      </c>
    </row>
    <row r="620" spans="1:14" ht="12.6" customHeight="1" x14ac:dyDescent="0.25">
      <c r="A620" s="195">
        <v>8790</v>
      </c>
      <c r="B620" s="199" t="s">
        <v>610</v>
      </c>
      <c r="C620" s="180">
        <f>CC71</f>
        <v>-158979.97</v>
      </c>
      <c r="D620" s="180">
        <f>(D615/D612)*CC76</f>
        <v>0</v>
      </c>
      <c r="N620" s="198" t="s">
        <v>611</v>
      </c>
    </row>
    <row r="621" spans="1:14" ht="12.6" customHeight="1" x14ac:dyDescent="0.25">
      <c r="A621" s="195">
        <v>8630</v>
      </c>
      <c r="B621" s="199" t="s">
        <v>612</v>
      </c>
      <c r="C621" s="180">
        <f>BP71</f>
        <v>0</v>
      </c>
      <c r="D621" s="180">
        <f>(D615/D612)*BP76</f>
        <v>0</v>
      </c>
      <c r="N621" s="198" t="s">
        <v>613</v>
      </c>
    </row>
    <row r="622" spans="1:14" ht="12.6" customHeight="1" x14ac:dyDescent="0.25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" customHeight="1" x14ac:dyDescent="0.25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4068747.7842557062</v>
      </c>
      <c r="N623" s="198" t="s">
        <v>617</v>
      </c>
    </row>
    <row r="624" spans="1:14" ht="12.6" customHeight="1" x14ac:dyDescent="0.25">
      <c r="A624" s="195">
        <v>8420</v>
      </c>
      <c r="B624" s="199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8" t="s">
        <v>618</v>
      </c>
    </row>
    <row r="625" spans="1:14" ht="12.6" customHeight="1" x14ac:dyDescent="0.25">
      <c r="A625" s="195">
        <v>8320</v>
      </c>
      <c r="B625" s="199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8" t="s">
        <v>619</v>
      </c>
    </row>
    <row r="626" spans="1:14" ht="12.6" customHeight="1" x14ac:dyDescent="0.25">
      <c r="A626" s="195">
        <v>8650</v>
      </c>
      <c r="B626" s="199" t="s">
        <v>152</v>
      </c>
      <c r="C626" s="180">
        <f>BR71</f>
        <v>15162.500000000002</v>
      </c>
      <c r="D626" s="180">
        <f>(D615/D612)*BR76</f>
        <v>0</v>
      </c>
      <c r="E626" s="180">
        <f>(E623/E612)*SUM(C626:D626)</f>
        <v>4760.1872061415397</v>
      </c>
      <c r="F626" s="180">
        <f>(F624/F612)*BR64</f>
        <v>0</v>
      </c>
      <c r="G626" s="180">
        <f>(G625/G612)*BR77</f>
        <v>0</v>
      </c>
      <c r="N626" s="198" t="s">
        <v>620</v>
      </c>
    </row>
    <row r="627" spans="1:14" ht="12.6" customHeight="1" x14ac:dyDescent="0.25">
      <c r="A627" s="195">
        <v>8620</v>
      </c>
      <c r="B627" s="197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8" t="s">
        <v>622</v>
      </c>
    </row>
    <row r="628" spans="1:14" ht="12.6" customHeight="1" x14ac:dyDescent="0.25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19922.687206141542</v>
      </c>
      <c r="N628" s="198" t="s">
        <v>623</v>
      </c>
    </row>
    <row r="629" spans="1:14" ht="12.6" customHeight="1" x14ac:dyDescent="0.25">
      <c r="A629" s="195">
        <v>8460</v>
      </c>
      <c r="B629" s="199" t="s">
        <v>141</v>
      </c>
      <c r="C629" s="180">
        <f>BF71</f>
        <v>226256.46</v>
      </c>
      <c r="D629" s="180">
        <f>(D615/D612)*BF76</f>
        <v>1589.285950313069</v>
      </c>
      <c r="E629" s="180">
        <f>(E623/E612)*SUM(C629:D629)</f>
        <v>71530.974763162769</v>
      </c>
      <c r="F629" s="180">
        <f>(F624/F612)*BF64</f>
        <v>0</v>
      </c>
      <c r="G629" s="180">
        <f>(G625/G612)*BF77</f>
        <v>0</v>
      </c>
      <c r="H629" s="180">
        <f>(H628/H612)*BF60</f>
        <v>1243.5145688135206</v>
      </c>
      <c r="I629" s="180">
        <f>SUM(C629:H629)</f>
        <v>300620.23528228933</v>
      </c>
      <c r="N629" s="198" t="s">
        <v>624</v>
      </c>
    </row>
    <row r="630" spans="1:14" ht="12.6" customHeight="1" x14ac:dyDescent="0.25">
      <c r="A630" s="195">
        <v>8350</v>
      </c>
      <c r="B630" s="199" t="s">
        <v>625</v>
      </c>
      <c r="C630" s="180">
        <f>BA71</f>
        <v>539.22</v>
      </c>
      <c r="D630" s="180">
        <f>(D615/D612)*BA76</f>
        <v>0</v>
      </c>
      <c r="E630" s="180">
        <f>(E623/E612)*SUM(C630:D630)</f>
        <v>169.28528575733822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708.50528575733824</v>
      </c>
      <c r="N630" s="198" t="s">
        <v>626</v>
      </c>
    </row>
    <row r="631" spans="1:14" ht="12.6" customHeight="1" x14ac:dyDescent="0.25">
      <c r="A631" s="195">
        <v>8200</v>
      </c>
      <c r="B631" s="199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" customHeight="1" x14ac:dyDescent="0.25">
      <c r="A632" s="195">
        <v>8360</v>
      </c>
      <c r="B632" s="199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" customHeight="1" x14ac:dyDescent="0.25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" customHeight="1" x14ac:dyDescent="0.25">
      <c r="A634" s="195">
        <v>8490</v>
      </c>
      <c r="B634" s="199" t="s">
        <v>633</v>
      </c>
      <c r="C634" s="180">
        <f>BI71</f>
        <v>16795.34</v>
      </c>
      <c r="D634" s="180">
        <f>(D615/D612)*BI76</f>
        <v>0</v>
      </c>
      <c r="E634" s="180">
        <f>(E623/E612)*SUM(C634:D634)</f>
        <v>5272.8087446527443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" customHeight="1" x14ac:dyDescent="0.25">
      <c r="A635" s="195">
        <v>8530</v>
      </c>
      <c r="B635" s="199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" customHeight="1" x14ac:dyDescent="0.25">
      <c r="A636" s="195">
        <v>8480</v>
      </c>
      <c r="B636" s="199" t="s">
        <v>637</v>
      </c>
      <c r="C636" s="180">
        <f>BH71</f>
        <v>28558</v>
      </c>
      <c r="D636" s="180">
        <f>(D615/D612)*BH76</f>
        <v>0</v>
      </c>
      <c r="E636" s="180">
        <f>(E623/E612)*SUM(C636:D636)</f>
        <v>8965.6340466934907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" customHeight="1" x14ac:dyDescent="0.25">
      <c r="A637" s="195">
        <v>8560</v>
      </c>
      <c r="B637" s="199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" customHeight="1" x14ac:dyDescent="0.25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" customHeight="1" x14ac:dyDescent="0.25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" customHeight="1" x14ac:dyDescent="0.25">
      <c r="A640" s="195">
        <v>8670</v>
      </c>
      <c r="B640" s="199" t="s">
        <v>644</v>
      </c>
      <c r="C640" s="180">
        <f>BT71</f>
        <v>26668.26</v>
      </c>
      <c r="D640" s="180">
        <f>(D615/D612)*BT76</f>
        <v>0</v>
      </c>
      <c r="E640" s="180">
        <f>(E623/E612)*SUM(C640:D640)</f>
        <v>8372.3601030210157</v>
      </c>
      <c r="F640" s="180">
        <f>(F624/F612)*BT64</f>
        <v>0</v>
      </c>
      <c r="G640" s="180">
        <f>(G625/G612)*BT77</f>
        <v>0</v>
      </c>
      <c r="H640" s="180">
        <f>(H628/H612)*BT60</f>
        <v>93.138962201837685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" customHeight="1" x14ac:dyDescent="0.25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" customHeight="1" x14ac:dyDescent="0.25">
      <c r="A642" s="195">
        <v>8690</v>
      </c>
      <c r="B642" s="199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" customHeight="1" x14ac:dyDescent="0.25">
      <c r="A643" s="195">
        <v>8700</v>
      </c>
      <c r="B643" s="199" t="s">
        <v>650</v>
      </c>
      <c r="C643" s="180">
        <f>BW71</f>
        <v>72835.13</v>
      </c>
      <c r="D643" s="180">
        <f>(D615/D612)*BW76</f>
        <v>0</v>
      </c>
      <c r="E643" s="180">
        <f>(E623/E612)*SUM(C643:D643)</f>
        <v>22866.206363307883</v>
      </c>
      <c r="F643" s="180">
        <f>(F624/F612)*BW64</f>
        <v>0</v>
      </c>
      <c r="G643" s="180">
        <f>(G625/G612)*BW77</f>
        <v>0</v>
      </c>
      <c r="H643" s="180">
        <f>(H628/H612)*BW60</f>
        <v>203.72581544395237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" customHeight="1" x14ac:dyDescent="0.25">
      <c r="A644" s="195">
        <v>8710</v>
      </c>
      <c r="B644" s="199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190630.60403532092</v>
      </c>
      <c r="N644" s="198" t="s">
        <v>653</v>
      </c>
    </row>
    <row r="645" spans="1:14" ht="12.6" customHeight="1" x14ac:dyDescent="0.25">
      <c r="A645" s="195">
        <v>8720</v>
      </c>
      <c r="B645" s="199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" customHeight="1" x14ac:dyDescent="0.25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" customHeight="1" x14ac:dyDescent="0.25">
      <c r="A647" s="195">
        <v>8740</v>
      </c>
      <c r="B647" s="199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8" t="s">
        <v>659</v>
      </c>
    </row>
    <row r="648" spans="1:14" ht="12.6" customHeight="1" x14ac:dyDescent="0.25">
      <c r="A648" s="195"/>
      <c r="B648" s="195"/>
      <c r="C648" s="180">
        <f>SUM(C614:C647)</f>
        <v>4551282.3199999994</v>
      </c>
      <c r="L648" s="26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" customHeight="1" x14ac:dyDescent="0.25">
      <c r="A668" s="195">
        <v>6010</v>
      </c>
      <c r="B668" s="197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7" t="s">
        <v>663</v>
      </c>
    </row>
    <row r="669" spans="1:14" ht="12.6" customHeight="1" x14ac:dyDescent="0.25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" customHeight="1" x14ac:dyDescent="0.25">
      <c r="A670" s="195">
        <v>6070</v>
      </c>
      <c r="B670" s="197" t="s">
        <v>665</v>
      </c>
      <c r="C670" s="180">
        <f>E71</f>
        <v>359334.57999999996</v>
      </c>
      <c r="D670" s="180">
        <f>(D615/D612)*E76</f>
        <v>23216.586572409626</v>
      </c>
      <c r="E670" s="180">
        <f>(E623/E612)*SUM(C670:D670)</f>
        <v>120099.92869332265</v>
      </c>
      <c r="F670" s="180">
        <f>(F624/F612)*E64</f>
        <v>0</v>
      </c>
      <c r="G670" s="180">
        <f>(G625/G612)*E77</f>
        <v>0</v>
      </c>
      <c r="H670" s="180">
        <f>(H628/H612)*E60</f>
        <v>80.063187228175366</v>
      </c>
      <c r="I670" s="180">
        <f>(I629/I612)*E78</f>
        <v>76509.030990831598</v>
      </c>
      <c r="J670" s="180">
        <f>(J630/J612)*E79</f>
        <v>73.513438247694523</v>
      </c>
      <c r="K670" s="180">
        <f>(K644/K612)*E75</f>
        <v>4239.0666363333085</v>
      </c>
      <c r="L670" s="180">
        <f>(L647/L612)*E80</f>
        <v>0</v>
      </c>
      <c r="M670" s="180">
        <f t="shared" si="20"/>
        <v>224218</v>
      </c>
      <c r="N670" s="197" t="s">
        <v>666</v>
      </c>
    </row>
    <row r="671" spans="1:14" ht="12.6" customHeight="1" x14ac:dyDescent="0.25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" customHeight="1" x14ac:dyDescent="0.25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7" t="s">
        <v>670</v>
      </c>
    </row>
    <row r="673" spans="1:14" ht="12.6" customHeight="1" x14ac:dyDescent="0.25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" customHeight="1" x14ac:dyDescent="0.25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" customHeight="1" x14ac:dyDescent="0.25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" customHeight="1" x14ac:dyDescent="0.2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" customHeight="1" x14ac:dyDescent="0.2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" customHeight="1" x14ac:dyDescent="0.2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" customHeight="1" x14ac:dyDescent="0.25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" customHeight="1" x14ac:dyDescent="0.25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" customHeight="1" x14ac:dyDescent="0.25">
      <c r="A681" s="195">
        <v>7020</v>
      </c>
      <c r="B681" s="197" t="s">
        <v>684</v>
      </c>
      <c r="C681" s="180">
        <f>P71</f>
        <v>751863.91</v>
      </c>
      <c r="D681" s="180">
        <f>(D615/D612)*P76</f>
        <v>19159.725067663108</v>
      </c>
      <c r="E681" s="180">
        <f>(E623/E612)*SUM(C681:D681)</f>
        <v>242058.81901281668</v>
      </c>
      <c r="F681" s="180">
        <f>(F624/F612)*P64</f>
        <v>0</v>
      </c>
      <c r="G681" s="180">
        <f>(G625/G612)*P77</f>
        <v>0</v>
      </c>
      <c r="H681" s="180">
        <f>(H628/H612)*P60</f>
        <v>923.78134864410424</v>
      </c>
      <c r="I681" s="180">
        <f>(I629/I612)*P78</f>
        <v>63139.858842113426</v>
      </c>
      <c r="J681" s="180">
        <f>(J630/J612)*P79</f>
        <v>77.947422185869385</v>
      </c>
      <c r="K681" s="180">
        <f>(K644/K612)*P75</f>
        <v>9455.184233024389</v>
      </c>
      <c r="L681" s="180">
        <f>(L647/L612)*P80</f>
        <v>0</v>
      </c>
      <c r="M681" s="180">
        <f t="shared" si="20"/>
        <v>334815</v>
      </c>
      <c r="N681" s="197" t="s">
        <v>685</v>
      </c>
    </row>
    <row r="682" spans="1:14" ht="12.6" customHeight="1" x14ac:dyDescent="0.25">
      <c r="A682" s="195">
        <v>7030</v>
      </c>
      <c r="B682" s="197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7" t="s">
        <v>687</v>
      </c>
    </row>
    <row r="683" spans="1:14" ht="12.6" customHeight="1" x14ac:dyDescent="0.25">
      <c r="A683" s="195">
        <v>7040</v>
      </c>
      <c r="B683" s="197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7" t="s">
        <v>688</v>
      </c>
    </row>
    <row r="684" spans="1:14" ht="12.6" customHeight="1" x14ac:dyDescent="0.25">
      <c r="A684" s="195">
        <v>7050</v>
      </c>
      <c r="B684" s="197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7" t="s">
        <v>690</v>
      </c>
    </row>
    <row r="685" spans="1:14" ht="12.6" customHeight="1" x14ac:dyDescent="0.25">
      <c r="A685" s="195">
        <v>7060</v>
      </c>
      <c r="B685" s="197" t="s">
        <v>691</v>
      </c>
      <c r="C685" s="180">
        <f>T71</f>
        <v>260966.51000000004</v>
      </c>
      <c r="D685" s="180">
        <f>(D615/D612)*T76</f>
        <v>1556.7567057160177</v>
      </c>
      <c r="E685" s="180">
        <f>(E623/E612)*SUM(C685:D685)</f>
        <v>82417.800197001314</v>
      </c>
      <c r="F685" s="180">
        <f>(F624/F612)*T64</f>
        <v>0</v>
      </c>
      <c r="G685" s="180">
        <f>(G625/G612)*T77</f>
        <v>0</v>
      </c>
      <c r="H685" s="180">
        <f>(H628/H612)*T60</f>
        <v>624.68510101904587</v>
      </c>
      <c r="I685" s="180">
        <f>(I629/I612)*T78</f>
        <v>5130.2092437807414</v>
      </c>
      <c r="J685" s="180">
        <f>(J630/J612)*T79</f>
        <v>6.7013620883779108</v>
      </c>
      <c r="K685" s="180">
        <f>(K644/K612)*T75</f>
        <v>2567.0551208149727</v>
      </c>
      <c r="L685" s="180">
        <f>(L647/L612)*T80</f>
        <v>0</v>
      </c>
      <c r="M685" s="180">
        <f t="shared" si="20"/>
        <v>92303</v>
      </c>
      <c r="N685" s="197" t="s">
        <v>692</v>
      </c>
    </row>
    <row r="686" spans="1:14" ht="12.6" customHeight="1" x14ac:dyDescent="0.25">
      <c r="A686" s="195">
        <v>7070</v>
      </c>
      <c r="B686" s="197" t="s">
        <v>109</v>
      </c>
      <c r="C686" s="180">
        <f>U71</f>
        <v>727522.85000000009</v>
      </c>
      <c r="D686" s="180">
        <f>(D615/D612)*U76</f>
        <v>2597.6925328216535</v>
      </c>
      <c r="E686" s="180">
        <f>(E623/E612)*SUM(C686:D686)</f>
        <v>229217.50803006478</v>
      </c>
      <c r="F686" s="180">
        <f>(F624/F612)*U64</f>
        <v>0</v>
      </c>
      <c r="G686" s="180">
        <f>(G625/G612)*U77</f>
        <v>0</v>
      </c>
      <c r="H686" s="180">
        <f>(H628/H612)*U60</f>
        <v>1275.7740660843726</v>
      </c>
      <c r="I686" s="180">
        <f>(I629/I612)*U78</f>
        <v>8560.5581112639829</v>
      </c>
      <c r="J686" s="180">
        <f>(J630/J612)*U79</f>
        <v>0</v>
      </c>
      <c r="K686" s="180">
        <f>(K644/K612)*U75</f>
        <v>21173.469770455828</v>
      </c>
      <c r="L686" s="180">
        <f>(L647/L612)*U80</f>
        <v>0</v>
      </c>
      <c r="M686" s="180">
        <f t="shared" si="20"/>
        <v>262825</v>
      </c>
      <c r="N686" s="197" t="s">
        <v>693</v>
      </c>
    </row>
    <row r="687" spans="1:14" ht="12.6" customHeight="1" x14ac:dyDescent="0.25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7" t="s">
        <v>695</v>
      </c>
    </row>
    <row r="688" spans="1:14" ht="12.6" customHeight="1" x14ac:dyDescent="0.25">
      <c r="A688" s="195">
        <v>7120</v>
      </c>
      <c r="B688" s="197" t="s">
        <v>696</v>
      </c>
      <c r="C688" s="180">
        <f>W71</f>
        <v>135609.4</v>
      </c>
      <c r="D688" s="180">
        <f>(D615/D612)*W76</f>
        <v>0</v>
      </c>
      <c r="E688" s="180">
        <f>(E623/E612)*SUM(C688:D688)</f>
        <v>42573.85859274726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4198.797202318382</v>
      </c>
      <c r="L688" s="180">
        <f>(L647/L612)*W80</f>
        <v>0</v>
      </c>
      <c r="M688" s="180">
        <f t="shared" si="20"/>
        <v>46773</v>
      </c>
      <c r="N688" s="197" t="s">
        <v>697</v>
      </c>
    </row>
    <row r="689" spans="1:14" ht="12.6" customHeight="1" x14ac:dyDescent="0.25">
      <c r="A689" s="195">
        <v>7130</v>
      </c>
      <c r="B689" s="197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7" t="s">
        <v>699</v>
      </c>
    </row>
    <row r="690" spans="1:14" ht="12.6" customHeight="1" x14ac:dyDescent="0.25">
      <c r="A690" s="195">
        <v>7140</v>
      </c>
      <c r="B690" s="197" t="s">
        <v>1249</v>
      </c>
      <c r="C690" s="180">
        <f>Y71</f>
        <v>948298.77</v>
      </c>
      <c r="D690" s="180">
        <f>(D615/D612)*Y76</f>
        <v>7876.7242274288064</v>
      </c>
      <c r="E690" s="180">
        <f>(E623/E612)*SUM(C690:D690)</f>
        <v>300186.27234608209</v>
      </c>
      <c r="F690" s="180">
        <f>(F624/F612)*Y64</f>
        <v>0</v>
      </c>
      <c r="G690" s="180">
        <f>(G625/G612)*Y77</f>
        <v>0</v>
      </c>
      <c r="H690" s="180">
        <f>(H628/H612)*Y60</f>
        <v>1911.9462239503894</v>
      </c>
      <c r="I690" s="180">
        <f>(I629/I612)*Y78</f>
        <v>20915.452355817557</v>
      </c>
      <c r="J690" s="180">
        <f>(J630/J612)*Y79</f>
        <v>141.9630652932689</v>
      </c>
      <c r="K690" s="180">
        <f>(K644/K612)*Y75</f>
        <v>62205.704615116469</v>
      </c>
      <c r="L690" s="180">
        <f>(L647/L612)*Y80</f>
        <v>0</v>
      </c>
      <c r="M690" s="180">
        <f t="shared" si="20"/>
        <v>393238</v>
      </c>
      <c r="N690" s="197" t="s">
        <v>700</v>
      </c>
    </row>
    <row r="691" spans="1:14" ht="12.6" customHeight="1" x14ac:dyDescent="0.25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" customHeight="1" x14ac:dyDescent="0.25">
      <c r="A692" s="195">
        <v>7160</v>
      </c>
      <c r="B692" s="197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7" t="s">
        <v>704</v>
      </c>
    </row>
    <row r="693" spans="1:14" ht="12.6" customHeight="1" x14ac:dyDescent="0.25">
      <c r="A693" s="195">
        <v>7170</v>
      </c>
      <c r="B693" s="197" t="s">
        <v>115</v>
      </c>
      <c r="C693" s="180">
        <f>AB71</f>
        <v>2538120.2299999995</v>
      </c>
      <c r="D693" s="180">
        <f>(D615/D612)*AB76</f>
        <v>2309.5763663906291</v>
      </c>
      <c r="E693" s="180">
        <f>(E623/E612)*SUM(C693:D693)</f>
        <v>797554.58943880734</v>
      </c>
      <c r="F693" s="180">
        <f>(F624/F612)*AB64</f>
        <v>0</v>
      </c>
      <c r="G693" s="180">
        <f>(G625/G612)*AB77</f>
        <v>0</v>
      </c>
      <c r="H693" s="180">
        <f>(H628/H612)*AB60</f>
        <v>954.96533660168006</v>
      </c>
      <c r="I693" s="180">
        <f>(I629/I612)*AB78</f>
        <v>5126.3945507711942</v>
      </c>
      <c r="J693" s="180">
        <f>(J630/J612)*AB79</f>
        <v>0</v>
      </c>
      <c r="K693" s="180">
        <f>(K644/K612)*AB75</f>
        <v>27961.440359335946</v>
      </c>
      <c r="L693" s="180">
        <f>(L647/L612)*AB80</f>
        <v>0</v>
      </c>
      <c r="M693" s="180">
        <f t="shared" si="20"/>
        <v>833907</v>
      </c>
      <c r="N693" s="197" t="s">
        <v>705</v>
      </c>
    </row>
    <row r="694" spans="1:14" ht="12.6" customHeight="1" x14ac:dyDescent="0.25">
      <c r="A694" s="195">
        <v>7180</v>
      </c>
      <c r="B694" s="197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7" t="s">
        <v>707</v>
      </c>
    </row>
    <row r="695" spans="1:14" ht="12.6" customHeight="1" x14ac:dyDescent="0.25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" customHeight="1" x14ac:dyDescent="0.25">
      <c r="A696" s="195">
        <v>7200</v>
      </c>
      <c r="B696" s="197" t="s">
        <v>709</v>
      </c>
      <c r="C696" s="180">
        <f>AE71</f>
        <v>11019.599999999999</v>
      </c>
      <c r="D696" s="180">
        <f>(D615/D612)*AE76</f>
        <v>0</v>
      </c>
      <c r="E696" s="180">
        <f>(E623/E612)*SUM(C696:D696)</f>
        <v>3459.5455193271091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14.172398589949214</v>
      </c>
      <c r="L696" s="180">
        <f>(L647/L612)*AE80</f>
        <v>0</v>
      </c>
      <c r="M696" s="180">
        <f t="shared" si="20"/>
        <v>3474</v>
      </c>
      <c r="N696" s="197" t="s">
        <v>710</v>
      </c>
    </row>
    <row r="697" spans="1:14" ht="12.6" customHeight="1" x14ac:dyDescent="0.25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" customHeight="1" x14ac:dyDescent="0.25">
      <c r="A698" s="195">
        <v>7230</v>
      </c>
      <c r="B698" s="197" t="s">
        <v>713</v>
      </c>
      <c r="C698" s="180">
        <f>AG71</f>
        <v>4148755.8299999996</v>
      </c>
      <c r="D698" s="180">
        <f>(D615/D612)*AG76</f>
        <v>18871.608901232084</v>
      </c>
      <c r="E698" s="180">
        <f>(E623/E612)*SUM(C698:D698)</f>
        <v>1308404.7363312165</v>
      </c>
      <c r="F698" s="180">
        <f>(F624/F612)*AG64</f>
        <v>0</v>
      </c>
      <c r="G698" s="180">
        <f>(G625/G612)*AG77</f>
        <v>0</v>
      </c>
      <c r="H698" s="180">
        <f>(H628/H612)*AG60</f>
        <v>7981.0287258074923</v>
      </c>
      <c r="I698" s="180">
        <f>(I629/I612)*AG78</f>
        <v>62190.387280577888</v>
      </c>
      <c r="J698" s="180">
        <f>(J630/J612)*AG79</f>
        <v>386.91548478687201</v>
      </c>
      <c r="K698" s="180">
        <f>(K644/K612)*AG75</f>
        <v>35833.461515006122</v>
      </c>
      <c r="L698" s="180">
        <f>(L647/L612)*AG80</f>
        <v>0</v>
      </c>
      <c r="M698" s="180">
        <f t="shared" si="20"/>
        <v>1433668</v>
      </c>
      <c r="N698" s="197" t="s">
        <v>714</v>
      </c>
    </row>
    <row r="699" spans="1:14" ht="12.6" customHeight="1" x14ac:dyDescent="0.25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" customHeight="1" x14ac:dyDescent="0.25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" customHeight="1" x14ac:dyDescent="0.25">
      <c r="A701" s="195">
        <v>7260</v>
      </c>
      <c r="B701" s="197" t="s">
        <v>121</v>
      </c>
      <c r="C701" s="180">
        <f>AJ71</f>
        <v>2563143.2699999996</v>
      </c>
      <c r="D701" s="180">
        <f>(D615/D612)*AJ76</f>
        <v>18541.669420319136</v>
      </c>
      <c r="E701" s="180">
        <f>(E623/E612)*SUM(C701:D701)</f>
        <v>810506.42169278779</v>
      </c>
      <c r="F701" s="180">
        <f>(F624/F612)*AJ64</f>
        <v>0</v>
      </c>
      <c r="G701" s="180">
        <f>(G625/G612)*AJ77</f>
        <v>0</v>
      </c>
      <c r="H701" s="180">
        <f>(H628/H612)*AJ60</f>
        <v>4559.3896948802112</v>
      </c>
      <c r="I701" s="180">
        <f>(I629/I612)*AJ78</f>
        <v>59048.343907132912</v>
      </c>
      <c r="J701" s="180">
        <f>(J630/J612)*AJ79</f>
        <v>21.464513155255563</v>
      </c>
      <c r="K701" s="180">
        <f>(K644/K612)*AJ75</f>
        <v>22750.009945053764</v>
      </c>
      <c r="L701" s="180">
        <f>(L647/L612)*AJ80</f>
        <v>0</v>
      </c>
      <c r="M701" s="180">
        <f t="shared" si="20"/>
        <v>915427</v>
      </c>
      <c r="N701" s="197" t="s">
        <v>718</v>
      </c>
    </row>
    <row r="702" spans="1:14" ht="12.6" customHeight="1" x14ac:dyDescent="0.25">
      <c r="A702" s="195">
        <v>7310</v>
      </c>
      <c r="B702" s="197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7" t="s">
        <v>720</v>
      </c>
    </row>
    <row r="703" spans="1:14" ht="12.6" customHeight="1" x14ac:dyDescent="0.25">
      <c r="A703" s="195">
        <v>7320</v>
      </c>
      <c r="B703" s="197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7" t="s">
        <v>722</v>
      </c>
    </row>
    <row r="704" spans="1:14" ht="12.6" customHeight="1" x14ac:dyDescent="0.25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15" ht="12.6" customHeight="1" x14ac:dyDescent="0.2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15" ht="12.6" customHeight="1" x14ac:dyDescent="0.2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15" ht="12.6" customHeight="1" x14ac:dyDescent="0.25">
      <c r="A707" s="195">
        <v>7380</v>
      </c>
      <c r="B707" s="197" t="s">
        <v>729</v>
      </c>
      <c r="C707" s="180">
        <f>AP71</f>
        <v>32906.58</v>
      </c>
      <c r="D707" s="180">
        <f>(D615/D612)*AP76</f>
        <v>0</v>
      </c>
      <c r="E707" s="180">
        <f>(E623/E612)*SUM(C707:D707)</f>
        <v>10330.847888796243</v>
      </c>
      <c r="F707" s="180">
        <f>(F624/F612)*AP64</f>
        <v>0</v>
      </c>
      <c r="G707" s="180">
        <f>(G625/G612)*AP77</f>
        <v>0</v>
      </c>
      <c r="H707" s="180">
        <f>(H628/H612)*AP60</f>
        <v>70.674175466756807</v>
      </c>
      <c r="I707" s="180">
        <f>(I629/I612)*AP78</f>
        <v>0</v>
      </c>
      <c r="J707" s="180">
        <f>(J630/J612)*AP79</f>
        <v>0</v>
      </c>
      <c r="K707" s="180">
        <f>(K644/K612)*AP75</f>
        <v>232.24223927175061</v>
      </c>
      <c r="L707" s="180">
        <f>(L647/L612)*AP80</f>
        <v>0</v>
      </c>
      <c r="M707" s="180">
        <f t="shared" si="20"/>
        <v>10634</v>
      </c>
      <c r="N707" s="197" t="s">
        <v>730</v>
      </c>
    </row>
    <row r="708" spans="1:15" ht="12.6" customHeight="1" x14ac:dyDescent="0.25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15" ht="12.6" customHeight="1" x14ac:dyDescent="0.25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15" ht="12.6" customHeight="1" x14ac:dyDescent="0.2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15" ht="12.6" customHeight="1" x14ac:dyDescent="0.25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15" ht="12.6" customHeight="1" x14ac:dyDescent="0.2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15" ht="12.6" customHeight="1" x14ac:dyDescent="0.25">
      <c r="A713" s="195">
        <v>7490</v>
      </c>
      <c r="B713" s="197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8" t="s">
        <v>741</v>
      </c>
    </row>
    <row r="715" spans="1:15" ht="12.6" customHeight="1" x14ac:dyDescent="0.25">
      <c r="C715" s="180">
        <f>SUM(C614:C647)+SUM(C668:C713)</f>
        <v>17028823.849999998</v>
      </c>
      <c r="D715" s="180">
        <f>SUM(D616:D647)+SUM(D668:D713)</f>
        <v>138044.82000000007</v>
      </c>
      <c r="E715" s="180">
        <f>SUM(E624:E647)+SUM(E668:E713)</f>
        <v>4068747.7842557058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19922.687206141538</v>
      </c>
      <c r="I715" s="180">
        <f>SUM(I630:I647)+SUM(I668:I713)</f>
        <v>300620.23528228927</v>
      </c>
      <c r="J715" s="180">
        <f>SUM(J631:J647)+SUM(J668:J713)</f>
        <v>708.50528575733836</v>
      </c>
      <c r="K715" s="180">
        <f>SUM(K668:K713)</f>
        <v>190630.60403532087</v>
      </c>
      <c r="L715" s="180">
        <f>SUM(L668:L713)</f>
        <v>0</v>
      </c>
      <c r="M715" s="180">
        <f>SUM(M668:M713)</f>
        <v>4551282</v>
      </c>
      <c r="N715" s="197" t="s">
        <v>742</v>
      </c>
    </row>
    <row r="716" spans="1:15" ht="12.6" customHeight="1" x14ac:dyDescent="0.25">
      <c r="C716" s="180">
        <f>CE71</f>
        <v>17028823.850000001</v>
      </c>
      <c r="D716" s="180">
        <f>D615</f>
        <v>138044.82000000007</v>
      </c>
      <c r="E716" s="180">
        <f>E623</f>
        <v>4068747.7842557062</v>
      </c>
      <c r="F716" s="180">
        <f>F624</f>
        <v>0</v>
      </c>
      <c r="G716" s="180">
        <f>G625</f>
        <v>0</v>
      </c>
      <c r="H716" s="180">
        <f>H628</f>
        <v>19922.687206141542</v>
      </c>
      <c r="I716" s="180">
        <f>I629</f>
        <v>300620.23528228933</v>
      </c>
      <c r="J716" s="180">
        <f>J630</f>
        <v>708.50528575733824</v>
      </c>
      <c r="K716" s="180">
        <f>K644</f>
        <v>190630.60403532092</v>
      </c>
      <c r="L716" s="180">
        <f>L647</f>
        <v>0</v>
      </c>
      <c r="M716" s="180">
        <f>C648</f>
        <v>4551282.3199999994</v>
      </c>
      <c r="N716" s="197" t="s">
        <v>743</v>
      </c>
    </row>
    <row r="717" spans="1:15" ht="12.6" customHeight="1" x14ac:dyDescent="0.25">
      <c r="O717" s="197"/>
    </row>
    <row r="718" spans="1:15" ht="12.6" customHeight="1" x14ac:dyDescent="0.25">
      <c r="O718" s="197"/>
    </row>
    <row r="719" spans="1:15" ht="12.6" customHeight="1" x14ac:dyDescent="0.25">
      <c r="O719" s="197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8" t="s">
        <v>1231</v>
      </c>
      <c r="B1" s="229"/>
      <c r="C1" s="229"/>
      <c r="D1" s="229"/>
      <c r="E1" s="229"/>
      <c r="F1" s="229"/>
    </row>
    <row r="2" spans="1:6" ht="12.75" customHeight="1" x14ac:dyDescent="0.25">
      <c r="A2" s="229" t="s">
        <v>1232</v>
      </c>
      <c r="B2" s="229"/>
      <c r="C2" s="230"/>
      <c r="D2" s="229"/>
      <c r="E2" s="229"/>
      <c r="F2" s="229"/>
    </row>
    <row r="3" spans="1:6" ht="12.75" customHeight="1" x14ac:dyDescent="0.25">
      <c r="A3" s="198"/>
      <c r="C3" s="231"/>
    </row>
    <row r="4" spans="1:6" ht="12.75" customHeight="1" x14ac:dyDescent="0.25">
      <c r="C4" s="231"/>
    </row>
    <row r="5" spans="1:6" ht="12.75" customHeight="1" x14ac:dyDescent="0.25">
      <c r="A5" s="198" t="s">
        <v>1257</v>
      </c>
      <c r="C5" s="231"/>
    </row>
    <row r="6" spans="1:6" ht="12.75" customHeight="1" x14ac:dyDescent="0.25">
      <c r="A6" s="198" t="s">
        <v>0</v>
      </c>
      <c r="C6" s="231"/>
    </row>
    <row r="7" spans="1:6" ht="12.75" customHeight="1" x14ac:dyDescent="0.25">
      <c r="A7" s="198" t="s">
        <v>1</v>
      </c>
      <c r="C7" s="231"/>
    </row>
    <row r="8" spans="1:6" ht="12.75" customHeight="1" x14ac:dyDescent="0.25">
      <c r="C8" s="231"/>
    </row>
    <row r="9" spans="1:6" ht="12.75" customHeight="1" x14ac:dyDescent="0.25">
      <c r="C9" s="231"/>
    </row>
    <row r="10" spans="1:6" ht="12.75" customHeight="1" x14ac:dyDescent="0.25">
      <c r="A10" s="197" t="s">
        <v>1227</v>
      </c>
      <c r="C10" s="231"/>
    </row>
    <row r="11" spans="1:6" ht="12.75" customHeight="1" x14ac:dyDescent="0.25">
      <c r="A11" s="197" t="s">
        <v>1230</v>
      </c>
      <c r="C11" s="231"/>
    </row>
    <row r="12" spans="1:6" ht="12.75" customHeight="1" x14ac:dyDescent="0.25">
      <c r="C12" s="231"/>
    </row>
    <row r="13" spans="1:6" ht="12.75" customHeight="1" x14ac:dyDescent="0.25">
      <c r="C13" s="231"/>
    </row>
    <row r="14" spans="1:6" ht="12.75" customHeight="1" x14ac:dyDescent="0.25">
      <c r="A14" s="198" t="s">
        <v>2</v>
      </c>
      <c r="C14" s="231"/>
    </row>
    <row r="15" spans="1:6" ht="12.75" customHeight="1" x14ac:dyDescent="0.25">
      <c r="A15" s="198"/>
      <c r="C15" s="231"/>
    </row>
    <row r="16" spans="1:6" ht="12.75" customHeight="1" x14ac:dyDescent="0.25">
      <c r="A16" s="180" t="s">
        <v>1259</v>
      </c>
      <c r="C16" s="231"/>
      <c r="F16" s="278" t="s">
        <v>1258</v>
      </c>
    </row>
    <row r="17" spans="1:6" ht="12.75" customHeight="1" x14ac:dyDescent="0.25">
      <c r="A17" s="180" t="s">
        <v>1229</v>
      </c>
      <c r="C17" s="278" t="s">
        <v>1258</v>
      </c>
    </row>
    <row r="18" spans="1:6" ht="12.75" customHeight="1" x14ac:dyDescent="0.25">
      <c r="A18" s="224"/>
      <c r="C18" s="231"/>
    </row>
    <row r="19" spans="1:6" ht="12.75" customHeight="1" x14ac:dyDescent="0.25">
      <c r="C19" s="231"/>
    </row>
    <row r="20" spans="1:6" ht="12.75" customHeight="1" x14ac:dyDescent="0.25">
      <c r="A20" s="268" t="s">
        <v>1233</v>
      </c>
      <c r="B20" s="268"/>
      <c r="C20" s="279"/>
      <c r="D20" s="268"/>
      <c r="E20" s="268"/>
      <c r="F20" s="268"/>
    </row>
    <row r="21" spans="1:6" ht="22.5" customHeight="1" x14ac:dyDescent="0.25">
      <c r="A21" s="198"/>
      <c r="C21" s="231"/>
    </row>
    <row r="22" spans="1:6" ht="12.6" customHeight="1" x14ac:dyDescent="0.25">
      <c r="A22" s="232" t="s">
        <v>1253</v>
      </c>
      <c r="B22" s="233"/>
      <c r="C22" s="234"/>
      <c r="D22" s="232"/>
      <c r="E22" s="232"/>
    </row>
    <row r="23" spans="1:6" ht="12.6" customHeight="1" x14ac:dyDescent="0.25">
      <c r="B23" s="198"/>
      <c r="C23" s="231"/>
    </row>
    <row r="24" spans="1:6" ht="12.6" customHeight="1" x14ac:dyDescent="0.25">
      <c r="A24" s="235" t="s">
        <v>3</v>
      </c>
      <c r="C24" s="231"/>
    </row>
    <row r="25" spans="1:6" ht="12.6" customHeight="1" x14ac:dyDescent="0.25">
      <c r="A25" s="197" t="s">
        <v>1234</v>
      </c>
      <c r="C25" s="231"/>
    </row>
    <row r="26" spans="1:6" ht="12.6" customHeight="1" x14ac:dyDescent="0.25">
      <c r="A26" s="198" t="s">
        <v>4</v>
      </c>
      <c r="C26" s="231"/>
    </row>
    <row r="27" spans="1:6" ht="12.6" customHeight="1" x14ac:dyDescent="0.25">
      <c r="A27" s="197" t="s">
        <v>1235</v>
      </c>
      <c r="C27" s="231"/>
    </row>
    <row r="28" spans="1:6" ht="12.6" customHeight="1" x14ac:dyDescent="0.25">
      <c r="A28" s="198" t="s">
        <v>5</v>
      </c>
      <c r="C28" s="231"/>
    </row>
    <row r="29" spans="1:6" ht="12.6" customHeight="1" x14ac:dyDescent="0.25">
      <c r="A29" s="197"/>
      <c r="C29" s="231"/>
    </row>
    <row r="30" spans="1:6" ht="12.6" customHeight="1" x14ac:dyDescent="0.25">
      <c r="A30" s="180" t="s">
        <v>6</v>
      </c>
      <c r="C30" s="231"/>
    </row>
    <row r="31" spans="1:6" ht="12.6" customHeight="1" x14ac:dyDescent="0.25">
      <c r="A31" s="198" t="s">
        <v>7</v>
      </c>
      <c r="C31" s="231"/>
    </row>
    <row r="32" spans="1:6" ht="12.6" customHeight="1" x14ac:dyDescent="0.25">
      <c r="A32" s="198" t="s">
        <v>8</v>
      </c>
      <c r="C32" s="231"/>
    </row>
    <row r="33" spans="1:83" ht="12.6" customHeight="1" x14ac:dyDescent="0.25">
      <c r="A33" s="197" t="s">
        <v>1236</v>
      </c>
      <c r="C33" s="231"/>
    </row>
    <row r="34" spans="1:83" ht="12.6" customHeight="1" x14ac:dyDescent="0.25">
      <c r="A34" s="198" t="s">
        <v>9</v>
      </c>
      <c r="C34" s="231"/>
    </row>
    <row r="35" spans="1:83" ht="12.6" customHeight="1" x14ac:dyDescent="0.25">
      <c r="A35" s="198"/>
      <c r="C35" s="231"/>
    </row>
    <row r="36" spans="1:83" ht="12.6" customHeight="1" x14ac:dyDescent="0.25">
      <c r="A36" s="197" t="s">
        <v>1237</v>
      </c>
      <c r="C36" s="231"/>
    </row>
    <row r="37" spans="1:83" ht="12.6" customHeight="1" x14ac:dyDescent="0.25">
      <c r="A37" s="198" t="s">
        <v>1228</v>
      </c>
      <c r="C37" s="231"/>
    </row>
    <row r="38" spans="1:83" ht="12" customHeight="1" x14ac:dyDescent="0.25">
      <c r="A38" s="197"/>
      <c r="C38" s="231"/>
    </row>
    <row r="39" spans="1:83" ht="12.6" customHeight="1" x14ac:dyDescent="0.25">
      <c r="A39" s="198"/>
      <c r="C39" s="231"/>
    </row>
    <row r="40" spans="1:83" ht="12" customHeight="1" x14ac:dyDescent="0.25">
      <c r="A40" s="198"/>
      <c r="C40" s="231"/>
    </row>
    <row r="41" spans="1:83" ht="12" customHeight="1" x14ac:dyDescent="0.25">
      <c r="A41" s="198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5">
      <c r="A42" s="198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5">
      <c r="A43" s="198"/>
      <c r="C43" s="23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1538907.0699999998</v>
      </c>
      <c r="C47" s="183">
        <v>0</v>
      </c>
      <c r="D47" s="183">
        <v>0</v>
      </c>
      <c r="E47" s="183">
        <v>21285.379999999997</v>
      </c>
      <c r="F47" s="183">
        <v>0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46897.55</v>
      </c>
      <c r="Q47" s="183">
        <v>0</v>
      </c>
      <c r="R47" s="183">
        <v>0</v>
      </c>
      <c r="S47" s="183">
        <v>0</v>
      </c>
      <c r="T47" s="183">
        <v>35169.56</v>
      </c>
      <c r="U47" s="183">
        <v>0</v>
      </c>
      <c r="V47" s="183">
        <v>0</v>
      </c>
      <c r="W47" s="183">
        <v>0</v>
      </c>
      <c r="X47" s="183">
        <v>0</v>
      </c>
      <c r="Y47" s="183">
        <v>122110.07000000002</v>
      </c>
      <c r="Z47" s="183">
        <v>0</v>
      </c>
      <c r="AA47" s="183">
        <v>0</v>
      </c>
      <c r="AB47" s="183">
        <v>56649.510000000009</v>
      </c>
      <c r="AC47" s="183">
        <v>0</v>
      </c>
      <c r="AD47" s="183">
        <v>0</v>
      </c>
      <c r="AE47" s="183">
        <v>0</v>
      </c>
      <c r="AF47" s="183">
        <v>0</v>
      </c>
      <c r="AG47" s="183">
        <v>661656.56000000006</v>
      </c>
      <c r="AH47" s="183">
        <v>0</v>
      </c>
      <c r="AI47" s="183">
        <v>0</v>
      </c>
      <c r="AJ47" s="183">
        <v>313866.34999999998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  <c r="AP47" s="183">
        <v>0</v>
      </c>
      <c r="AQ47" s="183">
        <v>0</v>
      </c>
      <c r="AR47" s="183">
        <v>0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  <c r="AX47" s="183">
        <v>0</v>
      </c>
      <c r="AY47" s="183">
        <v>0</v>
      </c>
      <c r="AZ47" s="183">
        <v>0</v>
      </c>
      <c r="BA47" s="183">
        <v>0</v>
      </c>
      <c r="BB47" s="183">
        <v>0</v>
      </c>
      <c r="BC47" s="183">
        <v>0</v>
      </c>
      <c r="BD47" s="183">
        <v>0</v>
      </c>
      <c r="BE47" s="183">
        <v>59996.860000000015</v>
      </c>
      <c r="BF47" s="183">
        <v>30519.51</v>
      </c>
      <c r="BG47" s="183">
        <v>0</v>
      </c>
      <c r="BH47" s="183">
        <v>0</v>
      </c>
      <c r="BI47" s="183">
        <v>0</v>
      </c>
      <c r="BJ47" s="183">
        <v>0</v>
      </c>
      <c r="BK47" s="183">
        <v>0</v>
      </c>
      <c r="BL47" s="183">
        <v>0</v>
      </c>
      <c r="BM47" s="183">
        <v>0</v>
      </c>
      <c r="BN47" s="183">
        <v>172260.68</v>
      </c>
      <c r="BO47" s="183">
        <v>0</v>
      </c>
      <c r="BP47" s="183">
        <v>0</v>
      </c>
      <c r="BQ47" s="183">
        <v>0</v>
      </c>
      <c r="BR47" s="183">
        <v>5158.2000000000016</v>
      </c>
      <c r="BS47" s="183">
        <v>0</v>
      </c>
      <c r="BT47" s="183">
        <v>4506.91</v>
      </c>
      <c r="BU47" s="183">
        <v>0</v>
      </c>
      <c r="BV47" s="183">
        <v>0</v>
      </c>
      <c r="BW47" s="183">
        <v>6765.15</v>
      </c>
      <c r="BX47" s="183">
        <v>0</v>
      </c>
      <c r="BY47" s="183">
        <v>0</v>
      </c>
      <c r="BZ47" s="183">
        <v>0</v>
      </c>
      <c r="CA47" s="183">
        <v>0</v>
      </c>
      <c r="CB47" s="183">
        <v>0</v>
      </c>
      <c r="CC47" s="183">
        <v>2064.7799999999997</v>
      </c>
      <c r="CD47" s="194"/>
      <c r="CE47" s="194">
        <f>SUM(C47:CC47)</f>
        <v>1538907.0699999998</v>
      </c>
    </row>
    <row r="48" spans="1:83" ht="12.6" customHeight="1" x14ac:dyDescent="0.25">
      <c r="A48" s="175" t="s">
        <v>205</v>
      </c>
      <c r="B48" s="183">
        <v>483.69</v>
      </c>
      <c r="C48" s="240">
        <f>ROUND(((B48/CE61)*C61),0)</f>
        <v>0</v>
      </c>
      <c r="D48" s="240">
        <f>ROUND(((B48/CE61)*D61),0)</f>
        <v>0</v>
      </c>
      <c r="E48" s="194">
        <f>ROUND(((B48/CE61)*E61),0)</f>
        <v>11</v>
      </c>
      <c r="F48" s="194">
        <f>ROUND(((B48/CE61)*F61),0)</f>
        <v>0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16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0</v>
      </c>
      <c r="T48" s="194">
        <f>ROUND(((B48/CE61)*T61),0)</f>
        <v>12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32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20</v>
      </c>
      <c r="AC48" s="194">
        <f>ROUND(((B48/CE61)*AC61),0)</f>
        <v>0</v>
      </c>
      <c r="AD48" s="194">
        <f>ROUND(((B48/CE61)*AD61),0)</f>
        <v>0</v>
      </c>
      <c r="AE48" s="194">
        <f>ROUND(((B48/CE61)*AE61),0)</f>
        <v>0</v>
      </c>
      <c r="AF48" s="194">
        <f>ROUND(((B48/CE61)*AF61),0)</f>
        <v>0</v>
      </c>
      <c r="AG48" s="194">
        <f>ROUND(((B48/CE61)*AG61),0)</f>
        <v>229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106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0</v>
      </c>
      <c r="BE48" s="194">
        <f>ROUND(((B48/CE61)*BE61),0)</f>
        <v>13</v>
      </c>
      <c r="BF48" s="194">
        <f>ROUND(((B48/CE61)*BF61),0)</f>
        <v>7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0</v>
      </c>
      <c r="BJ48" s="194">
        <f>ROUND(((B48/CE61)*BJ61),0)</f>
        <v>0</v>
      </c>
      <c r="BK48" s="194">
        <f>ROUND(((B48/CE61)*BK61),0)</f>
        <v>0</v>
      </c>
      <c r="BL48" s="194">
        <f>ROUND(((B48/CE61)*BL61),0)</f>
        <v>0</v>
      </c>
      <c r="BM48" s="194">
        <f>ROUND(((B48/CE61)*BM61),0)</f>
        <v>0</v>
      </c>
      <c r="BN48" s="194">
        <f>ROUND(((B48/CE61)*BN61),0)</f>
        <v>34</v>
      </c>
      <c r="BO48" s="194">
        <f>ROUND(((B48/CE61)*BO61),0)</f>
        <v>0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1</v>
      </c>
      <c r="BS48" s="194">
        <f>ROUND(((B48/CE61)*BS61),0)</f>
        <v>0</v>
      </c>
      <c r="BT48" s="194">
        <f>ROUND(((B48/CE61)*BT61),0)</f>
        <v>1</v>
      </c>
      <c r="BU48" s="194">
        <f>ROUND(((B48/CE61)*BU61),0)</f>
        <v>0</v>
      </c>
      <c r="BV48" s="194">
        <f>ROUND(((B48/CE61)*BV61),0)</f>
        <v>0</v>
      </c>
      <c r="BW48" s="194">
        <f>ROUND(((B48/CE61)*BW61),0)</f>
        <v>2</v>
      </c>
      <c r="BX48" s="194">
        <f>ROUND(((B48/CE61)*BX61),0)</f>
        <v>0</v>
      </c>
      <c r="BY48" s="194">
        <f>ROUND(((B48/CE61)*BY61),0)</f>
        <v>0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1</v>
      </c>
      <c r="CD48" s="194"/>
      <c r="CE48" s="194">
        <f>SUM(C48:CD48)</f>
        <v>485</v>
      </c>
    </row>
    <row r="49" spans="1:84" ht="12.6" customHeight="1" x14ac:dyDescent="0.25">
      <c r="A49" s="175" t="s">
        <v>206</v>
      </c>
      <c r="B49" s="194">
        <f>B47+B48</f>
        <v>1539390.7599999998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 x14ac:dyDescent="0.2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 x14ac:dyDescent="0.25">
      <c r="A51" s="171" t="s">
        <v>207</v>
      </c>
      <c r="B51" s="184">
        <v>1107449</v>
      </c>
      <c r="C51" s="184">
        <v>0</v>
      </c>
      <c r="D51" s="184">
        <v>0</v>
      </c>
      <c r="E51" s="184">
        <v>49917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102641</v>
      </c>
      <c r="Q51" s="184">
        <v>0</v>
      </c>
      <c r="R51" s="184">
        <v>0</v>
      </c>
      <c r="S51" s="184">
        <v>0</v>
      </c>
      <c r="T51" s="184">
        <v>13145</v>
      </c>
      <c r="U51" s="184">
        <v>11973</v>
      </c>
      <c r="V51" s="184">
        <v>0</v>
      </c>
      <c r="W51" s="184">
        <v>0</v>
      </c>
      <c r="X51" s="184">
        <v>0</v>
      </c>
      <c r="Y51" s="184">
        <v>455813</v>
      </c>
      <c r="Z51" s="184">
        <v>0</v>
      </c>
      <c r="AA51" s="184">
        <v>0</v>
      </c>
      <c r="AB51" s="184">
        <v>5152</v>
      </c>
      <c r="AC51" s="184">
        <v>0</v>
      </c>
      <c r="AD51" s="184">
        <v>0</v>
      </c>
      <c r="AE51" s="184">
        <v>0</v>
      </c>
      <c r="AF51" s="184">
        <v>0</v>
      </c>
      <c r="AG51" s="184">
        <v>42753</v>
      </c>
      <c r="AH51" s="184">
        <v>0</v>
      </c>
      <c r="AI51" s="184">
        <v>0</v>
      </c>
      <c r="AJ51" s="184">
        <v>18623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17564</v>
      </c>
      <c r="BF51" s="184">
        <v>8005</v>
      </c>
      <c r="BG51" s="184">
        <v>85664</v>
      </c>
      <c r="BH51" s="184">
        <v>45916</v>
      </c>
      <c r="BI51" s="184">
        <v>90</v>
      </c>
      <c r="BJ51" s="184">
        <v>0</v>
      </c>
      <c r="BK51" s="184">
        <v>0</v>
      </c>
      <c r="BL51" s="184">
        <v>0</v>
      </c>
      <c r="BM51" s="184">
        <v>0</v>
      </c>
      <c r="BN51" s="184">
        <v>250193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4"/>
      <c r="CE51" s="194">
        <f>SUM(C51:CD51)</f>
        <v>1107449</v>
      </c>
    </row>
    <row r="52" spans="1:84" ht="12.6" customHeight="1" x14ac:dyDescent="0.25">
      <c r="A52" s="171" t="s">
        <v>208</v>
      </c>
      <c r="B52" s="184">
        <v>882159</v>
      </c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139189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114867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9333</v>
      </c>
      <c r="U52" s="194">
        <f>ROUND((B52/(CE76+CF76)*U76),0)</f>
        <v>15574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47223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13846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113139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111161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54550</v>
      </c>
      <c r="BF52" s="194">
        <f>ROUND((B52/(CE76+CF76)*BF76),0)</f>
        <v>9528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253749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882159</v>
      </c>
    </row>
    <row r="53" spans="1:84" ht="12.6" customHeight="1" x14ac:dyDescent="0.25">
      <c r="A53" s="175" t="s">
        <v>206</v>
      </c>
      <c r="B53" s="194">
        <f>B51+B52</f>
        <v>1989608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2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233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11769</v>
      </c>
      <c r="Q59" s="184">
        <v>0</v>
      </c>
      <c r="R59" s="184">
        <v>0</v>
      </c>
      <c r="S59" s="243"/>
      <c r="T59" s="243"/>
      <c r="U59" s="184">
        <v>34546</v>
      </c>
      <c r="V59" s="184">
        <v>0</v>
      </c>
      <c r="W59" s="184">
        <v>157</v>
      </c>
      <c r="X59" s="184">
        <v>0</v>
      </c>
      <c r="Y59" s="184">
        <v>7705</v>
      </c>
      <c r="Z59" s="184">
        <v>0</v>
      </c>
      <c r="AA59" s="184">
        <v>0</v>
      </c>
      <c r="AB59" s="243"/>
      <c r="AC59" s="184">
        <v>0</v>
      </c>
      <c r="AD59" s="184">
        <v>0</v>
      </c>
      <c r="AE59" s="184">
        <v>0</v>
      </c>
      <c r="AF59" s="184">
        <v>0</v>
      </c>
      <c r="AG59" s="184">
        <v>3603</v>
      </c>
      <c r="AH59" s="184">
        <v>0</v>
      </c>
      <c r="AI59" s="184">
        <v>0</v>
      </c>
      <c r="AJ59" s="184">
        <v>12114</v>
      </c>
      <c r="AK59" s="184">
        <v>0</v>
      </c>
      <c r="AL59" s="184">
        <v>0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3"/>
      <c r="AW59" s="243"/>
      <c r="AX59" s="243"/>
      <c r="AY59" s="184">
        <v>0</v>
      </c>
      <c r="AZ59" s="184">
        <v>0</v>
      </c>
      <c r="BA59" s="243"/>
      <c r="BB59" s="243"/>
      <c r="BC59" s="243"/>
      <c r="BD59" s="243"/>
      <c r="BE59" s="184">
        <v>31664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4"/>
    </row>
    <row r="60" spans="1:84" ht="12.6" customHeight="1" x14ac:dyDescent="0.25">
      <c r="A60" s="245" t="s">
        <v>234</v>
      </c>
      <c r="B60" s="175"/>
      <c r="C60" s="185">
        <v>0</v>
      </c>
      <c r="D60" s="185">
        <v>0</v>
      </c>
      <c r="E60" s="185">
        <v>0.24869507812500002</v>
      </c>
      <c r="F60" s="185">
        <v>0</v>
      </c>
      <c r="G60" s="185">
        <v>0</v>
      </c>
      <c r="H60" s="185">
        <v>0</v>
      </c>
      <c r="I60" s="185">
        <v>0</v>
      </c>
      <c r="J60" s="185">
        <v>0</v>
      </c>
      <c r="K60" s="185">
        <v>0</v>
      </c>
      <c r="L60" s="185">
        <v>0</v>
      </c>
      <c r="M60" s="185">
        <v>0</v>
      </c>
      <c r="N60" s="185">
        <v>0</v>
      </c>
      <c r="O60" s="185">
        <v>0</v>
      </c>
      <c r="P60" s="185">
        <v>2.2845649675480773</v>
      </c>
      <c r="Q60" s="185">
        <v>0</v>
      </c>
      <c r="R60" s="185">
        <v>0</v>
      </c>
      <c r="S60" s="185">
        <v>0</v>
      </c>
      <c r="T60" s="185">
        <v>1.6507212788461538</v>
      </c>
      <c r="U60" s="185">
        <v>0</v>
      </c>
      <c r="V60" s="185">
        <v>0</v>
      </c>
      <c r="W60" s="185">
        <v>0</v>
      </c>
      <c r="X60" s="185">
        <v>0</v>
      </c>
      <c r="Y60" s="185">
        <v>5.0319627860576928</v>
      </c>
      <c r="Z60" s="185">
        <v>0</v>
      </c>
      <c r="AA60" s="185">
        <v>0</v>
      </c>
      <c r="AB60" s="185">
        <v>2.58381709375</v>
      </c>
      <c r="AC60" s="185">
        <v>0</v>
      </c>
      <c r="AD60" s="185">
        <v>0</v>
      </c>
      <c r="AE60" s="185">
        <v>0</v>
      </c>
      <c r="AF60" s="185">
        <v>0</v>
      </c>
      <c r="AG60" s="185">
        <v>20.673388713173079</v>
      </c>
      <c r="AH60" s="185">
        <v>0</v>
      </c>
      <c r="AI60" s="185">
        <v>0</v>
      </c>
      <c r="AJ60" s="185">
        <v>12.327516100961537</v>
      </c>
      <c r="AK60" s="185">
        <v>0</v>
      </c>
      <c r="AL60" s="185">
        <v>0</v>
      </c>
      <c r="AM60" s="185">
        <v>0</v>
      </c>
      <c r="AN60" s="185">
        <v>0</v>
      </c>
      <c r="AO60" s="185">
        <v>0</v>
      </c>
      <c r="AP60" s="185">
        <v>0</v>
      </c>
      <c r="AQ60" s="185">
        <v>0</v>
      </c>
      <c r="AR60" s="185">
        <v>0</v>
      </c>
      <c r="AS60" s="185">
        <v>0</v>
      </c>
      <c r="AT60" s="185">
        <v>0</v>
      </c>
      <c r="AU60" s="185">
        <v>0</v>
      </c>
      <c r="AV60" s="185">
        <v>0</v>
      </c>
      <c r="AW60" s="185">
        <v>0</v>
      </c>
      <c r="AX60" s="185">
        <v>0</v>
      </c>
      <c r="AY60" s="185">
        <v>0</v>
      </c>
      <c r="AZ60" s="185">
        <v>0</v>
      </c>
      <c r="BA60" s="185">
        <v>0</v>
      </c>
      <c r="BB60" s="185">
        <v>0</v>
      </c>
      <c r="BC60" s="185">
        <v>0</v>
      </c>
      <c r="BD60" s="185">
        <v>0</v>
      </c>
      <c r="BE60" s="185">
        <v>2.0339115192307693</v>
      </c>
      <c r="BF60" s="185">
        <v>2.629567118990384</v>
      </c>
      <c r="BG60" s="185">
        <v>0</v>
      </c>
      <c r="BH60" s="185">
        <v>0</v>
      </c>
      <c r="BI60" s="185">
        <v>0</v>
      </c>
      <c r="BJ60" s="185">
        <v>0</v>
      </c>
      <c r="BK60" s="185">
        <v>0</v>
      </c>
      <c r="BL60" s="185">
        <v>0</v>
      </c>
      <c r="BM60" s="185">
        <v>0</v>
      </c>
      <c r="BN60" s="185">
        <v>3.4991024495192309</v>
      </c>
      <c r="BO60" s="185">
        <v>0</v>
      </c>
      <c r="BP60" s="185">
        <v>0</v>
      </c>
      <c r="BQ60" s="185">
        <v>0</v>
      </c>
      <c r="BR60" s="185">
        <v>8.8165516826923071E-2</v>
      </c>
      <c r="BS60" s="185">
        <v>0</v>
      </c>
      <c r="BT60" s="185">
        <v>0.26923078846153842</v>
      </c>
      <c r="BU60" s="185">
        <v>0</v>
      </c>
      <c r="BV60" s="185">
        <v>0</v>
      </c>
      <c r="BW60" s="185">
        <v>0.34350105288461535</v>
      </c>
      <c r="BX60" s="185">
        <v>0</v>
      </c>
      <c r="BY60" s="185">
        <v>0</v>
      </c>
      <c r="BZ60" s="185">
        <v>0</v>
      </c>
      <c r="CA60" s="185">
        <v>0</v>
      </c>
      <c r="CB60" s="185">
        <v>0</v>
      </c>
      <c r="CC60" s="185">
        <v>7.7567026442307688E-2</v>
      </c>
      <c r="CD60" s="244" t="s">
        <v>221</v>
      </c>
      <c r="CE60" s="246">
        <f t="shared" ref="CE60:CE70" si="0">SUM(C60:CD60)</f>
        <v>53.741711490817316</v>
      </c>
    </row>
    <row r="61" spans="1:84" ht="12.6" customHeight="1" x14ac:dyDescent="0.25">
      <c r="A61" s="171" t="s">
        <v>235</v>
      </c>
      <c r="B61" s="175"/>
      <c r="C61" s="185">
        <v>0</v>
      </c>
      <c r="D61" s="185">
        <v>0</v>
      </c>
      <c r="E61" s="185">
        <v>154128.45000000001</v>
      </c>
      <c r="F61" s="185">
        <v>0</v>
      </c>
      <c r="G61" s="185">
        <v>0</v>
      </c>
      <c r="H61" s="185">
        <v>0</v>
      </c>
      <c r="I61" s="185">
        <v>0</v>
      </c>
      <c r="J61" s="185">
        <v>0</v>
      </c>
      <c r="K61" s="185">
        <v>0</v>
      </c>
      <c r="L61" s="185">
        <v>0</v>
      </c>
      <c r="M61" s="185">
        <v>0</v>
      </c>
      <c r="N61" s="185">
        <v>0</v>
      </c>
      <c r="O61" s="185">
        <v>0</v>
      </c>
      <c r="P61" s="185">
        <v>214346.41000000003</v>
      </c>
      <c r="Q61" s="185">
        <v>0</v>
      </c>
      <c r="R61" s="185">
        <v>0</v>
      </c>
      <c r="S61" s="185">
        <v>0</v>
      </c>
      <c r="T61" s="185">
        <v>163931.83000000002</v>
      </c>
      <c r="U61" s="185">
        <v>0</v>
      </c>
      <c r="V61" s="185">
        <v>0</v>
      </c>
      <c r="W61" s="185">
        <v>0</v>
      </c>
      <c r="X61" s="185">
        <v>0</v>
      </c>
      <c r="Y61" s="185">
        <v>445278.27</v>
      </c>
      <c r="Z61" s="185">
        <v>0</v>
      </c>
      <c r="AA61" s="185">
        <v>0</v>
      </c>
      <c r="AB61" s="185">
        <v>267577.58999999997</v>
      </c>
      <c r="AC61" s="185">
        <v>0</v>
      </c>
      <c r="AD61" s="185">
        <v>0</v>
      </c>
      <c r="AE61" s="185">
        <v>0</v>
      </c>
      <c r="AF61" s="185">
        <v>0</v>
      </c>
      <c r="AG61" s="185">
        <v>3134451.3099999996</v>
      </c>
      <c r="AH61" s="185">
        <v>0</v>
      </c>
      <c r="AI61" s="185">
        <v>0</v>
      </c>
      <c r="AJ61" s="185">
        <v>1448888.46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0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177793.71</v>
      </c>
      <c r="BF61" s="185">
        <v>92449.279999999999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471756.85000000003</v>
      </c>
      <c r="BO61" s="185">
        <v>0</v>
      </c>
      <c r="BP61" s="185">
        <v>0</v>
      </c>
      <c r="BQ61" s="185">
        <v>0</v>
      </c>
      <c r="BR61" s="185">
        <v>9429.61</v>
      </c>
      <c r="BS61" s="185">
        <v>0</v>
      </c>
      <c r="BT61" s="185">
        <v>15835.789999999997</v>
      </c>
      <c r="BU61" s="185">
        <v>0</v>
      </c>
      <c r="BV61" s="185">
        <v>0</v>
      </c>
      <c r="BW61" s="185">
        <v>27635.79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9665.68</v>
      </c>
      <c r="CD61" s="244" t="s">
        <v>221</v>
      </c>
      <c r="CE61" s="194">
        <f t="shared" si="0"/>
        <v>6633169.0299999993</v>
      </c>
      <c r="CF61" s="247"/>
    </row>
    <row r="62" spans="1:84" ht="12.6" customHeight="1" x14ac:dyDescent="0.25">
      <c r="A62" s="171" t="s">
        <v>3</v>
      </c>
      <c r="B62" s="175"/>
      <c r="C62" s="194">
        <f t="shared" ref="C62:BN62" si="1">ROUND(C47+C48,0)</f>
        <v>0</v>
      </c>
      <c r="D62" s="194">
        <f t="shared" si="1"/>
        <v>0</v>
      </c>
      <c r="E62" s="194">
        <f t="shared" si="1"/>
        <v>21296</v>
      </c>
      <c r="F62" s="194">
        <f t="shared" si="1"/>
        <v>0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46914</v>
      </c>
      <c r="Q62" s="194">
        <f t="shared" si="1"/>
        <v>0</v>
      </c>
      <c r="R62" s="194">
        <f t="shared" si="1"/>
        <v>0</v>
      </c>
      <c r="S62" s="194">
        <f t="shared" si="1"/>
        <v>0</v>
      </c>
      <c r="T62" s="194">
        <f t="shared" si="1"/>
        <v>35182</v>
      </c>
      <c r="U62" s="194">
        <f t="shared" si="1"/>
        <v>0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122142</v>
      </c>
      <c r="Z62" s="194">
        <f t="shared" si="1"/>
        <v>0</v>
      </c>
      <c r="AA62" s="194">
        <f t="shared" si="1"/>
        <v>0</v>
      </c>
      <c r="AB62" s="194">
        <f t="shared" si="1"/>
        <v>56670</v>
      </c>
      <c r="AC62" s="194">
        <f t="shared" si="1"/>
        <v>0</v>
      </c>
      <c r="AD62" s="194">
        <f t="shared" si="1"/>
        <v>0</v>
      </c>
      <c r="AE62" s="194">
        <f t="shared" si="1"/>
        <v>0</v>
      </c>
      <c r="AF62" s="194">
        <f t="shared" si="1"/>
        <v>0</v>
      </c>
      <c r="AG62" s="194">
        <f t="shared" si="1"/>
        <v>661886</v>
      </c>
      <c r="AH62" s="194">
        <f t="shared" si="1"/>
        <v>0</v>
      </c>
      <c r="AI62" s="194">
        <f t="shared" si="1"/>
        <v>0</v>
      </c>
      <c r="AJ62" s="194">
        <f t="shared" si="1"/>
        <v>313972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0</v>
      </c>
      <c r="AW62" s="194">
        <f t="shared" si="1"/>
        <v>0</v>
      </c>
      <c r="AX62" s="194">
        <f t="shared" si="1"/>
        <v>0</v>
      </c>
      <c r="AY62" s="194">
        <f>ROUND(AY47+AY48,0)</f>
        <v>0</v>
      </c>
      <c r="AZ62" s="194">
        <f>ROUND(AZ47+AZ48,0)</f>
        <v>0</v>
      </c>
      <c r="BA62" s="194">
        <f>ROUND(BA47+BA48,0)</f>
        <v>0</v>
      </c>
      <c r="BB62" s="194">
        <f t="shared" si="1"/>
        <v>0</v>
      </c>
      <c r="BC62" s="194">
        <f t="shared" si="1"/>
        <v>0</v>
      </c>
      <c r="BD62" s="194">
        <f t="shared" si="1"/>
        <v>0</v>
      </c>
      <c r="BE62" s="194">
        <f t="shared" si="1"/>
        <v>60010</v>
      </c>
      <c r="BF62" s="194">
        <f t="shared" si="1"/>
        <v>30527</v>
      </c>
      <c r="BG62" s="194">
        <f t="shared" si="1"/>
        <v>0</v>
      </c>
      <c r="BH62" s="194">
        <f t="shared" si="1"/>
        <v>0</v>
      </c>
      <c r="BI62" s="194">
        <f t="shared" si="1"/>
        <v>0</v>
      </c>
      <c r="BJ62" s="194">
        <f t="shared" si="1"/>
        <v>0</v>
      </c>
      <c r="BK62" s="194">
        <f t="shared" si="1"/>
        <v>0</v>
      </c>
      <c r="BL62" s="194">
        <f t="shared" si="1"/>
        <v>0</v>
      </c>
      <c r="BM62" s="194">
        <f t="shared" si="1"/>
        <v>0</v>
      </c>
      <c r="BN62" s="194">
        <f t="shared" si="1"/>
        <v>172295</v>
      </c>
      <c r="BO62" s="194">
        <f t="shared" ref="BO62:CC62" si="2">ROUND(BO47+BO48,0)</f>
        <v>0</v>
      </c>
      <c r="BP62" s="194">
        <f t="shared" si="2"/>
        <v>0</v>
      </c>
      <c r="BQ62" s="194">
        <f t="shared" si="2"/>
        <v>0</v>
      </c>
      <c r="BR62" s="194">
        <f t="shared" si="2"/>
        <v>5159</v>
      </c>
      <c r="BS62" s="194">
        <f t="shared" si="2"/>
        <v>0</v>
      </c>
      <c r="BT62" s="194">
        <f t="shared" si="2"/>
        <v>4508</v>
      </c>
      <c r="BU62" s="194">
        <f t="shared" si="2"/>
        <v>0</v>
      </c>
      <c r="BV62" s="194">
        <f t="shared" si="2"/>
        <v>0</v>
      </c>
      <c r="BW62" s="194">
        <f t="shared" si="2"/>
        <v>6767</v>
      </c>
      <c r="BX62" s="194">
        <f t="shared" si="2"/>
        <v>0</v>
      </c>
      <c r="BY62" s="194">
        <f t="shared" si="2"/>
        <v>0</v>
      </c>
      <c r="BZ62" s="194">
        <f t="shared" si="2"/>
        <v>0</v>
      </c>
      <c r="CA62" s="194">
        <f t="shared" si="2"/>
        <v>0</v>
      </c>
      <c r="CB62" s="194">
        <f t="shared" si="2"/>
        <v>0</v>
      </c>
      <c r="CC62" s="194">
        <f t="shared" si="2"/>
        <v>2066</v>
      </c>
      <c r="CD62" s="244" t="s">
        <v>221</v>
      </c>
      <c r="CE62" s="194">
        <f t="shared" si="0"/>
        <v>1539394</v>
      </c>
      <c r="CF62" s="247"/>
    </row>
    <row r="63" spans="1:84" ht="12.6" customHeight="1" x14ac:dyDescent="0.25">
      <c r="A63" s="171" t="s">
        <v>236</v>
      </c>
      <c r="B63" s="175"/>
      <c r="C63" s="185">
        <v>0</v>
      </c>
      <c r="D63" s="185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5">
        <v>0</v>
      </c>
      <c r="K63" s="185">
        <v>0</v>
      </c>
      <c r="L63" s="185">
        <v>0</v>
      </c>
      <c r="M63" s="185">
        <v>0</v>
      </c>
      <c r="N63" s="185">
        <v>0</v>
      </c>
      <c r="O63" s="185">
        <v>0</v>
      </c>
      <c r="P63" s="185">
        <v>44197.26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91619.69</v>
      </c>
      <c r="AH63" s="185">
        <v>0</v>
      </c>
      <c r="AI63" s="185">
        <v>0</v>
      </c>
      <c r="AJ63" s="185">
        <v>5458.25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1248.3599999999999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5600</v>
      </c>
      <c r="CD63" s="244" t="s">
        <v>221</v>
      </c>
      <c r="CE63" s="194">
        <f t="shared" si="0"/>
        <v>148123.56</v>
      </c>
      <c r="CF63" s="247"/>
    </row>
    <row r="64" spans="1:84" ht="12.6" customHeight="1" x14ac:dyDescent="0.25">
      <c r="A64" s="171" t="s">
        <v>237</v>
      </c>
      <c r="B64" s="175"/>
      <c r="C64" s="185">
        <v>0</v>
      </c>
      <c r="D64" s="185">
        <v>0</v>
      </c>
      <c r="E64" s="185">
        <v>8281.42</v>
      </c>
      <c r="F64" s="185">
        <v>0</v>
      </c>
      <c r="G64" s="185">
        <v>0</v>
      </c>
      <c r="H64" s="185">
        <v>0</v>
      </c>
      <c r="I64" s="185">
        <v>0</v>
      </c>
      <c r="J64" s="185">
        <v>0</v>
      </c>
      <c r="K64" s="185">
        <v>0</v>
      </c>
      <c r="L64" s="185">
        <v>0</v>
      </c>
      <c r="M64" s="185">
        <v>0</v>
      </c>
      <c r="N64" s="185">
        <v>0</v>
      </c>
      <c r="O64" s="185">
        <v>0</v>
      </c>
      <c r="P64" s="185">
        <v>15738.400000000012</v>
      </c>
      <c r="Q64" s="185">
        <v>0</v>
      </c>
      <c r="R64" s="185">
        <v>0</v>
      </c>
      <c r="S64" s="185">
        <v>0</v>
      </c>
      <c r="T64" s="185">
        <v>10078.889999999998</v>
      </c>
      <c r="U64" s="185">
        <v>5418.2999999999993</v>
      </c>
      <c r="V64" s="185">
        <v>0</v>
      </c>
      <c r="W64" s="185">
        <v>673.88</v>
      </c>
      <c r="X64" s="185">
        <v>0</v>
      </c>
      <c r="Y64" s="185">
        <v>20319.780000000006</v>
      </c>
      <c r="Z64" s="185">
        <v>0</v>
      </c>
      <c r="AA64" s="185">
        <v>0</v>
      </c>
      <c r="AB64" s="185">
        <v>959181.13000000012</v>
      </c>
      <c r="AC64" s="185">
        <v>0</v>
      </c>
      <c r="AD64" s="185">
        <v>0</v>
      </c>
      <c r="AE64" s="185">
        <v>0</v>
      </c>
      <c r="AF64" s="185">
        <v>0</v>
      </c>
      <c r="AG64" s="185">
        <v>75771.680000000037</v>
      </c>
      <c r="AH64" s="185">
        <v>0</v>
      </c>
      <c r="AI64" s="185">
        <v>0</v>
      </c>
      <c r="AJ64" s="185">
        <v>50501.990000000005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0</v>
      </c>
      <c r="AZ64" s="185">
        <v>0</v>
      </c>
      <c r="BA64" s="185">
        <v>73.08</v>
      </c>
      <c r="BB64" s="185">
        <v>0</v>
      </c>
      <c r="BC64" s="185">
        <v>0</v>
      </c>
      <c r="BD64" s="185">
        <v>0</v>
      </c>
      <c r="BE64" s="185">
        <v>46528.279999999992</v>
      </c>
      <c r="BF64" s="185">
        <v>8927.5399999999991</v>
      </c>
      <c r="BG64" s="185">
        <v>0</v>
      </c>
      <c r="BH64" s="185">
        <v>0</v>
      </c>
      <c r="BI64" s="185">
        <v>630.81999999999994</v>
      </c>
      <c r="BJ64" s="185">
        <v>0</v>
      </c>
      <c r="BK64" s="185">
        <v>0</v>
      </c>
      <c r="BL64" s="185">
        <v>0</v>
      </c>
      <c r="BM64" s="185">
        <v>0</v>
      </c>
      <c r="BN64" s="185">
        <v>11172.31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6298.8499999999995</v>
      </c>
      <c r="CD64" s="244" t="s">
        <v>221</v>
      </c>
      <c r="CE64" s="194">
        <f t="shared" si="0"/>
        <v>1219596.3500000006</v>
      </c>
      <c r="CF64" s="247"/>
    </row>
    <row r="65" spans="1:84" ht="12.6" customHeight="1" x14ac:dyDescent="0.25">
      <c r="A65" s="171" t="s">
        <v>238</v>
      </c>
      <c r="B65" s="175"/>
      <c r="C65" s="185">
        <v>0</v>
      </c>
      <c r="D65" s="185">
        <v>0</v>
      </c>
      <c r="E65" s="185">
        <v>0</v>
      </c>
      <c r="F65" s="185">
        <v>0</v>
      </c>
      <c r="G65" s="185">
        <v>0</v>
      </c>
      <c r="H65" s="185">
        <v>0</v>
      </c>
      <c r="I65" s="185">
        <v>0</v>
      </c>
      <c r="J65" s="185">
        <v>0</v>
      </c>
      <c r="K65" s="185">
        <v>0</v>
      </c>
      <c r="L65" s="185">
        <v>0</v>
      </c>
      <c r="M65" s="185">
        <v>0</v>
      </c>
      <c r="N65" s="185">
        <v>0</v>
      </c>
      <c r="O65" s="185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1200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151481.05999999997</v>
      </c>
      <c r="BF65" s="185">
        <v>15558.310000000001</v>
      </c>
      <c r="BG65" s="185">
        <v>0</v>
      </c>
      <c r="BH65" s="185">
        <v>0</v>
      </c>
      <c r="BI65" s="185">
        <v>7244.2900000000009</v>
      </c>
      <c r="BJ65" s="185">
        <v>0</v>
      </c>
      <c r="BK65" s="185">
        <v>0</v>
      </c>
      <c r="BL65" s="185">
        <v>0</v>
      </c>
      <c r="BM65" s="185">
        <v>0</v>
      </c>
      <c r="BN65" s="185">
        <v>1584.13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4" t="s">
        <v>221</v>
      </c>
      <c r="CE65" s="194">
        <f t="shared" si="0"/>
        <v>177667.78999999998</v>
      </c>
      <c r="CF65" s="247"/>
    </row>
    <row r="66" spans="1:84" ht="12.6" customHeight="1" x14ac:dyDescent="0.25">
      <c r="A66" s="171" t="s">
        <v>239</v>
      </c>
      <c r="B66" s="175"/>
      <c r="C66" s="185">
        <v>0</v>
      </c>
      <c r="D66" s="185">
        <v>0</v>
      </c>
      <c r="E66" s="185">
        <v>13359.509999999998</v>
      </c>
      <c r="F66" s="185">
        <v>0</v>
      </c>
      <c r="G66" s="185">
        <v>0</v>
      </c>
      <c r="H66" s="185">
        <v>0</v>
      </c>
      <c r="I66" s="185">
        <v>0</v>
      </c>
      <c r="J66" s="185">
        <v>0</v>
      </c>
      <c r="K66" s="185">
        <v>0</v>
      </c>
      <c r="L66" s="185">
        <v>0</v>
      </c>
      <c r="M66" s="185">
        <v>0</v>
      </c>
      <c r="N66" s="185">
        <v>0</v>
      </c>
      <c r="O66" s="185">
        <v>0</v>
      </c>
      <c r="P66" s="185">
        <v>28270.07</v>
      </c>
      <c r="Q66" s="185">
        <v>0</v>
      </c>
      <c r="R66" s="185">
        <v>0</v>
      </c>
      <c r="S66" s="185">
        <v>0</v>
      </c>
      <c r="T66" s="185">
        <v>0</v>
      </c>
      <c r="U66" s="185">
        <v>1053073.96</v>
      </c>
      <c r="V66" s="185">
        <v>0</v>
      </c>
      <c r="W66" s="185">
        <v>83397.489999999991</v>
      </c>
      <c r="X66" s="185">
        <v>0</v>
      </c>
      <c r="Y66" s="185">
        <v>13013.38</v>
      </c>
      <c r="Z66" s="185">
        <v>0</v>
      </c>
      <c r="AA66" s="185">
        <v>0</v>
      </c>
      <c r="AB66" s="185">
        <v>28428.330000000009</v>
      </c>
      <c r="AC66" s="185">
        <v>0</v>
      </c>
      <c r="AD66" s="185">
        <v>0</v>
      </c>
      <c r="AE66" s="185">
        <v>5185.16</v>
      </c>
      <c r="AF66" s="185">
        <v>0</v>
      </c>
      <c r="AG66" s="185">
        <v>9569.2400000000016</v>
      </c>
      <c r="AH66" s="185">
        <v>0</v>
      </c>
      <c r="AI66" s="185">
        <v>0</v>
      </c>
      <c r="AJ66" s="185">
        <v>34298.660000000003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0</v>
      </c>
      <c r="AZ66" s="185">
        <v>0</v>
      </c>
      <c r="BA66" s="185">
        <v>16369.79</v>
      </c>
      <c r="BB66" s="185">
        <v>0</v>
      </c>
      <c r="BC66" s="185">
        <v>0</v>
      </c>
      <c r="BD66" s="185">
        <v>0</v>
      </c>
      <c r="BE66" s="185">
        <v>352662.56999999995</v>
      </c>
      <c r="BF66" s="185">
        <v>19836.330000000002</v>
      </c>
      <c r="BG66" s="185">
        <v>0</v>
      </c>
      <c r="BH66" s="185">
        <v>0</v>
      </c>
      <c r="BI66" s="185">
        <v>12176.189999999999</v>
      </c>
      <c r="BJ66" s="185">
        <v>0</v>
      </c>
      <c r="BK66" s="185">
        <v>0</v>
      </c>
      <c r="BL66" s="185">
        <v>0</v>
      </c>
      <c r="BM66" s="185">
        <v>0</v>
      </c>
      <c r="BN66" s="185">
        <v>2168990.7899999996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21109.75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44" t="s">
        <v>221</v>
      </c>
      <c r="CE66" s="194">
        <f t="shared" si="0"/>
        <v>3859741.2199999993</v>
      </c>
      <c r="CF66" s="247"/>
    </row>
    <row r="67" spans="1:84" ht="12.6" customHeight="1" x14ac:dyDescent="0.25">
      <c r="A67" s="171" t="s">
        <v>6</v>
      </c>
      <c r="B67" s="175"/>
      <c r="C67" s="194">
        <f>ROUND(C51+C52,0)</f>
        <v>0</v>
      </c>
      <c r="D67" s="194">
        <f>ROUND(D51+D52,0)</f>
        <v>0</v>
      </c>
      <c r="E67" s="194">
        <f t="shared" ref="E67:BP67" si="3">ROUND(E51+E52,0)</f>
        <v>189106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217508</v>
      </c>
      <c r="Q67" s="194">
        <f t="shared" si="3"/>
        <v>0</v>
      </c>
      <c r="R67" s="194">
        <f t="shared" si="3"/>
        <v>0</v>
      </c>
      <c r="S67" s="194">
        <f t="shared" si="3"/>
        <v>0</v>
      </c>
      <c r="T67" s="194">
        <f t="shared" si="3"/>
        <v>22478</v>
      </c>
      <c r="U67" s="194">
        <f t="shared" si="3"/>
        <v>27547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503036</v>
      </c>
      <c r="Z67" s="194">
        <f t="shared" si="3"/>
        <v>0</v>
      </c>
      <c r="AA67" s="194">
        <f t="shared" si="3"/>
        <v>0</v>
      </c>
      <c r="AB67" s="194">
        <f t="shared" si="3"/>
        <v>18998</v>
      </c>
      <c r="AC67" s="194">
        <f t="shared" si="3"/>
        <v>0</v>
      </c>
      <c r="AD67" s="194">
        <f t="shared" si="3"/>
        <v>0</v>
      </c>
      <c r="AE67" s="194">
        <f t="shared" si="3"/>
        <v>0</v>
      </c>
      <c r="AF67" s="194">
        <f t="shared" si="3"/>
        <v>0</v>
      </c>
      <c r="AG67" s="194">
        <f t="shared" si="3"/>
        <v>155892</v>
      </c>
      <c r="AH67" s="194">
        <f t="shared" si="3"/>
        <v>0</v>
      </c>
      <c r="AI67" s="194">
        <f t="shared" si="3"/>
        <v>0</v>
      </c>
      <c r="AJ67" s="194">
        <f t="shared" si="3"/>
        <v>129784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0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0</v>
      </c>
      <c r="BA67" s="194">
        <f>ROUND(BA51+BA52,0)</f>
        <v>0</v>
      </c>
      <c r="BB67" s="194">
        <f t="shared" si="3"/>
        <v>0</v>
      </c>
      <c r="BC67" s="194">
        <f t="shared" si="3"/>
        <v>0</v>
      </c>
      <c r="BD67" s="194">
        <f t="shared" si="3"/>
        <v>0</v>
      </c>
      <c r="BE67" s="194">
        <f t="shared" si="3"/>
        <v>72114</v>
      </c>
      <c r="BF67" s="194">
        <f t="shared" si="3"/>
        <v>17533</v>
      </c>
      <c r="BG67" s="194">
        <f t="shared" si="3"/>
        <v>85664</v>
      </c>
      <c r="BH67" s="194">
        <f t="shared" si="3"/>
        <v>45916</v>
      </c>
      <c r="BI67" s="194">
        <f t="shared" si="3"/>
        <v>90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503942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0</v>
      </c>
      <c r="BW67" s="194">
        <f t="shared" si="4"/>
        <v>0</v>
      </c>
      <c r="BX67" s="194">
        <f t="shared" si="4"/>
        <v>0</v>
      </c>
      <c r="BY67" s="194">
        <f t="shared" si="4"/>
        <v>0</v>
      </c>
      <c r="BZ67" s="194">
        <f t="shared" si="4"/>
        <v>0</v>
      </c>
      <c r="CA67" s="194">
        <f t="shared" si="4"/>
        <v>0</v>
      </c>
      <c r="CB67" s="194">
        <f t="shared" si="4"/>
        <v>0</v>
      </c>
      <c r="CC67" s="194">
        <f t="shared" si="4"/>
        <v>0</v>
      </c>
      <c r="CD67" s="244" t="s">
        <v>221</v>
      </c>
      <c r="CE67" s="194">
        <f t="shared" si="0"/>
        <v>1989608</v>
      </c>
      <c r="CF67" s="247"/>
    </row>
    <row r="68" spans="1:84" ht="12.6" customHeight="1" x14ac:dyDescent="0.25">
      <c r="A68" s="171" t="s">
        <v>240</v>
      </c>
      <c r="B68" s="175"/>
      <c r="C68" s="185">
        <v>0</v>
      </c>
      <c r="D68" s="185">
        <v>0</v>
      </c>
      <c r="E68" s="185">
        <v>0</v>
      </c>
      <c r="F68" s="185">
        <v>0</v>
      </c>
      <c r="G68" s="185">
        <v>0</v>
      </c>
      <c r="H68" s="185">
        <v>0</v>
      </c>
      <c r="I68" s="185">
        <v>0</v>
      </c>
      <c r="J68" s="185">
        <v>0</v>
      </c>
      <c r="K68" s="185">
        <v>0</v>
      </c>
      <c r="L68" s="185">
        <v>0</v>
      </c>
      <c r="M68" s="185">
        <v>0</v>
      </c>
      <c r="N68" s="185">
        <v>0</v>
      </c>
      <c r="O68" s="185">
        <v>0</v>
      </c>
      <c r="P68" s="185">
        <v>6396.0300000000007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755.2</v>
      </c>
      <c r="Z68" s="185">
        <v>0</v>
      </c>
      <c r="AA68" s="185">
        <v>0</v>
      </c>
      <c r="AB68" s="185">
        <v>63105.350000000013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187207.44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15474.11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2978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-204544.58000000005</v>
      </c>
      <c r="CD68" s="244" t="s">
        <v>221</v>
      </c>
      <c r="CE68" s="194">
        <f t="shared" si="0"/>
        <v>71371.549999999959</v>
      </c>
      <c r="CF68" s="247"/>
    </row>
    <row r="69" spans="1:84" ht="12.6" customHeight="1" x14ac:dyDescent="0.25">
      <c r="A69" s="171" t="s">
        <v>241</v>
      </c>
      <c r="B69" s="175"/>
      <c r="C69" s="185">
        <v>0</v>
      </c>
      <c r="D69" s="185">
        <v>0</v>
      </c>
      <c r="E69" s="185">
        <v>102.25</v>
      </c>
      <c r="F69" s="185">
        <v>0</v>
      </c>
      <c r="G69" s="185">
        <v>0</v>
      </c>
      <c r="H69" s="185">
        <v>0</v>
      </c>
      <c r="I69" s="185">
        <v>0</v>
      </c>
      <c r="J69" s="185">
        <v>0</v>
      </c>
      <c r="K69" s="185">
        <v>0</v>
      </c>
      <c r="L69" s="185">
        <v>0</v>
      </c>
      <c r="M69" s="185">
        <v>0</v>
      </c>
      <c r="N69" s="185">
        <v>0</v>
      </c>
      <c r="O69" s="185">
        <v>0</v>
      </c>
      <c r="P69" s="185">
        <v>17472.349999999999</v>
      </c>
      <c r="Q69" s="185">
        <v>0</v>
      </c>
      <c r="R69" s="185">
        <v>0</v>
      </c>
      <c r="S69" s="185">
        <v>0</v>
      </c>
      <c r="T69" s="185">
        <v>34.68</v>
      </c>
      <c r="U69" s="185">
        <v>3234.5</v>
      </c>
      <c r="V69" s="185">
        <v>0</v>
      </c>
      <c r="W69" s="185">
        <v>0</v>
      </c>
      <c r="X69" s="185">
        <v>0</v>
      </c>
      <c r="Y69" s="185">
        <v>15761.7</v>
      </c>
      <c r="Z69" s="185">
        <v>0</v>
      </c>
      <c r="AA69" s="185">
        <v>0</v>
      </c>
      <c r="AB69" s="185">
        <v>12706.27</v>
      </c>
      <c r="AC69" s="185">
        <v>0</v>
      </c>
      <c r="AD69" s="185">
        <v>0</v>
      </c>
      <c r="AE69" s="185">
        <v>0</v>
      </c>
      <c r="AF69" s="185">
        <v>0</v>
      </c>
      <c r="AG69" s="185">
        <v>85767.330000000016</v>
      </c>
      <c r="AH69" s="185">
        <v>0</v>
      </c>
      <c r="AI69" s="185">
        <v>0</v>
      </c>
      <c r="AJ69" s="185">
        <v>58662.060000000005</v>
      </c>
      <c r="AK69" s="185">
        <v>0</v>
      </c>
      <c r="AL69" s="185">
        <v>0</v>
      </c>
      <c r="AM69" s="185">
        <v>0</v>
      </c>
      <c r="AN69" s="185">
        <v>0</v>
      </c>
      <c r="AO69" s="185">
        <v>0</v>
      </c>
      <c r="AP69" s="185">
        <v>0</v>
      </c>
      <c r="AQ69" s="185">
        <v>0</v>
      </c>
      <c r="AR69" s="185">
        <v>0</v>
      </c>
      <c r="AS69" s="185">
        <v>0</v>
      </c>
      <c r="AT69" s="185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0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2393.4700000000003</v>
      </c>
      <c r="BF69" s="185">
        <v>1873.76</v>
      </c>
      <c r="BG69" s="185">
        <v>0</v>
      </c>
      <c r="BH69" s="185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93599.34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4531.5399999999991</v>
      </c>
      <c r="BU69" s="185">
        <v>0</v>
      </c>
      <c r="BV69" s="185">
        <v>0</v>
      </c>
      <c r="BW69" s="185">
        <v>7862.3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9.01</v>
      </c>
      <c r="CD69" s="185">
        <v>460000.4</v>
      </c>
      <c r="CE69" s="194">
        <f t="shared" si="0"/>
        <v>764010.96</v>
      </c>
      <c r="CF69" s="247"/>
    </row>
    <row r="70" spans="1:84" ht="12.6" customHeight="1" x14ac:dyDescent="0.25">
      <c r="A70" s="171" t="s">
        <v>242</v>
      </c>
      <c r="B70" s="175"/>
      <c r="C70" s="185">
        <v>0</v>
      </c>
      <c r="D70" s="185">
        <v>0</v>
      </c>
      <c r="E70" s="185">
        <v>0</v>
      </c>
      <c r="F70" s="185">
        <v>0</v>
      </c>
      <c r="G70" s="185">
        <v>0</v>
      </c>
      <c r="H70" s="185">
        <v>0</v>
      </c>
      <c r="I70" s="185">
        <v>0</v>
      </c>
      <c r="J70" s="185">
        <v>0</v>
      </c>
      <c r="K70" s="185">
        <v>0</v>
      </c>
      <c r="L70" s="185">
        <v>0</v>
      </c>
      <c r="M70" s="185">
        <v>0</v>
      </c>
      <c r="N70" s="185">
        <v>0</v>
      </c>
      <c r="O70" s="185">
        <v>0</v>
      </c>
      <c r="P70" s="185">
        <v>0</v>
      </c>
      <c r="Q70" s="185">
        <v>0</v>
      </c>
      <c r="R70" s="185">
        <v>0</v>
      </c>
      <c r="S70" s="185">
        <v>0</v>
      </c>
      <c r="T70" s="185">
        <v>0</v>
      </c>
      <c r="U70" s="185">
        <v>960</v>
      </c>
      <c r="V70" s="185">
        <v>0</v>
      </c>
      <c r="W70" s="185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107.09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6180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1198.4000000000001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29062.82</v>
      </c>
      <c r="CD70" s="185">
        <v>1063213.01</v>
      </c>
      <c r="CE70" s="194">
        <f t="shared" si="0"/>
        <v>1100721.32</v>
      </c>
      <c r="CF70" s="247"/>
    </row>
    <row r="71" spans="1:84" ht="12.6" customHeight="1" x14ac:dyDescent="0.25">
      <c r="A71" s="171" t="s">
        <v>243</v>
      </c>
      <c r="B71" s="175"/>
      <c r="C71" s="194">
        <f>SUM(C61:C68)+C69-C70</f>
        <v>0</v>
      </c>
      <c r="D71" s="194">
        <f t="shared" ref="D71:AI71" si="5">SUM(D61:D69)-D70</f>
        <v>0</v>
      </c>
      <c r="E71" s="194">
        <f t="shared" si="5"/>
        <v>386273.63</v>
      </c>
      <c r="F71" s="194">
        <f t="shared" si="5"/>
        <v>0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590842.52000000014</v>
      </c>
      <c r="Q71" s="194">
        <f t="shared" si="5"/>
        <v>0</v>
      </c>
      <c r="R71" s="194">
        <f t="shared" si="5"/>
        <v>0</v>
      </c>
      <c r="S71" s="194">
        <f t="shared" si="5"/>
        <v>0</v>
      </c>
      <c r="T71" s="194">
        <f t="shared" si="5"/>
        <v>231705.4</v>
      </c>
      <c r="U71" s="194">
        <f t="shared" si="5"/>
        <v>1088313.76</v>
      </c>
      <c r="V71" s="194">
        <f t="shared" si="5"/>
        <v>0</v>
      </c>
      <c r="W71" s="194">
        <f t="shared" si="5"/>
        <v>84071.37</v>
      </c>
      <c r="X71" s="194">
        <f t="shared" si="5"/>
        <v>0</v>
      </c>
      <c r="Y71" s="194">
        <f t="shared" si="5"/>
        <v>1120306.33</v>
      </c>
      <c r="Z71" s="194">
        <f t="shared" si="5"/>
        <v>0</v>
      </c>
      <c r="AA71" s="194">
        <f t="shared" si="5"/>
        <v>0</v>
      </c>
      <c r="AB71" s="194">
        <f t="shared" si="5"/>
        <v>1407159.5800000003</v>
      </c>
      <c r="AC71" s="194">
        <f t="shared" si="5"/>
        <v>0</v>
      </c>
      <c r="AD71" s="194">
        <f t="shared" si="5"/>
        <v>0</v>
      </c>
      <c r="AE71" s="194">
        <f t="shared" si="5"/>
        <v>5185.16</v>
      </c>
      <c r="AF71" s="194">
        <f t="shared" si="5"/>
        <v>0</v>
      </c>
      <c r="AG71" s="194">
        <f t="shared" si="5"/>
        <v>4214957.25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2229972.86</v>
      </c>
      <c r="AK71" s="194">
        <f t="shared" si="6"/>
        <v>0</v>
      </c>
      <c r="AL71" s="194">
        <f t="shared" si="6"/>
        <v>0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0</v>
      </c>
      <c r="AW71" s="194">
        <f t="shared" si="6"/>
        <v>0</v>
      </c>
      <c r="AX71" s="194">
        <f t="shared" si="6"/>
        <v>0</v>
      </c>
      <c r="AY71" s="194">
        <f t="shared" si="6"/>
        <v>0</v>
      </c>
      <c r="AZ71" s="194">
        <f t="shared" si="6"/>
        <v>0</v>
      </c>
      <c r="BA71" s="194">
        <f t="shared" si="6"/>
        <v>16442.870000000003</v>
      </c>
      <c r="BB71" s="194">
        <f t="shared" si="6"/>
        <v>0</v>
      </c>
      <c r="BC71" s="194">
        <f t="shared" si="6"/>
        <v>0</v>
      </c>
      <c r="BD71" s="194">
        <f t="shared" si="6"/>
        <v>0</v>
      </c>
      <c r="BE71" s="194">
        <f t="shared" si="6"/>
        <v>872277.19999999984</v>
      </c>
      <c r="BF71" s="194">
        <f t="shared" si="6"/>
        <v>186705.22000000003</v>
      </c>
      <c r="BG71" s="194">
        <f t="shared" si="6"/>
        <v>85664</v>
      </c>
      <c r="BH71" s="194">
        <f t="shared" si="6"/>
        <v>45916</v>
      </c>
      <c r="BI71" s="194">
        <f t="shared" si="6"/>
        <v>20141.3</v>
      </c>
      <c r="BJ71" s="194">
        <f t="shared" si="6"/>
        <v>0</v>
      </c>
      <c r="BK71" s="194">
        <f t="shared" si="6"/>
        <v>0</v>
      </c>
      <c r="BL71" s="194">
        <f t="shared" si="6"/>
        <v>0</v>
      </c>
      <c r="BM71" s="194">
        <f t="shared" si="6"/>
        <v>0</v>
      </c>
      <c r="BN71" s="194">
        <f t="shared" si="6"/>
        <v>3425120.0199999996</v>
      </c>
      <c r="BO71" s="194">
        <f t="shared" si="6"/>
        <v>0</v>
      </c>
      <c r="BP71" s="194">
        <f t="shared" ref="BP71:CC71" si="7">SUM(BP61:BP69)-BP70</f>
        <v>0</v>
      </c>
      <c r="BQ71" s="194">
        <f t="shared" si="7"/>
        <v>0</v>
      </c>
      <c r="BR71" s="194">
        <f t="shared" si="7"/>
        <v>14588.61</v>
      </c>
      <c r="BS71" s="194">
        <f t="shared" si="7"/>
        <v>0</v>
      </c>
      <c r="BT71" s="194">
        <f t="shared" si="7"/>
        <v>24875.329999999994</v>
      </c>
      <c r="BU71" s="194">
        <f t="shared" si="7"/>
        <v>0</v>
      </c>
      <c r="BV71" s="194">
        <f t="shared" si="7"/>
        <v>0</v>
      </c>
      <c r="BW71" s="194">
        <f t="shared" si="7"/>
        <v>64623.200000000004</v>
      </c>
      <c r="BX71" s="194">
        <f t="shared" si="7"/>
        <v>0</v>
      </c>
      <c r="BY71" s="194">
        <f t="shared" si="7"/>
        <v>0</v>
      </c>
      <c r="BZ71" s="194">
        <f t="shared" si="7"/>
        <v>0</v>
      </c>
      <c r="CA71" s="194">
        <f t="shared" si="7"/>
        <v>0</v>
      </c>
      <c r="CB71" s="194">
        <f t="shared" si="7"/>
        <v>0</v>
      </c>
      <c r="CC71" s="194">
        <f t="shared" si="7"/>
        <v>-209967.86000000004</v>
      </c>
      <c r="CD71" s="240">
        <f>CD69-CD70</f>
        <v>-603212.61</v>
      </c>
      <c r="CE71" s="194">
        <f>SUM(CE61:CE69)-CE70</f>
        <v>15301961.139999997</v>
      </c>
      <c r="CF71" s="247"/>
    </row>
    <row r="72" spans="1:84" ht="12.6" customHeight="1" x14ac:dyDescent="0.2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5">
        <v>0</v>
      </c>
      <c r="CF72" s="247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498611.03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0</v>
      </c>
      <c r="Q73" s="184">
        <v>0</v>
      </c>
      <c r="R73" s="184">
        <v>0</v>
      </c>
      <c r="S73" s="184">
        <v>0</v>
      </c>
      <c r="T73" s="184">
        <v>1077</v>
      </c>
      <c r="U73" s="184">
        <v>77865.7</v>
      </c>
      <c r="V73" s="184">
        <v>0</v>
      </c>
      <c r="W73" s="184">
        <v>0</v>
      </c>
      <c r="X73" s="184">
        <v>0</v>
      </c>
      <c r="Y73" s="184">
        <v>137117.1</v>
      </c>
      <c r="Z73" s="184">
        <v>0</v>
      </c>
      <c r="AA73" s="184">
        <v>0</v>
      </c>
      <c r="AB73" s="184">
        <v>113772.25</v>
      </c>
      <c r="AC73" s="184">
        <v>0</v>
      </c>
      <c r="AD73" s="184">
        <v>0</v>
      </c>
      <c r="AE73" s="184">
        <v>0</v>
      </c>
      <c r="AF73" s="184">
        <v>0</v>
      </c>
      <c r="AG73" s="184">
        <v>49173.5</v>
      </c>
      <c r="AH73" s="184">
        <v>0</v>
      </c>
      <c r="AI73" s="184">
        <v>0</v>
      </c>
      <c r="AJ73" s="184">
        <v>0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4">
        <f t="shared" ref="CE73:CE80" si="8">SUM(C73:CD73)</f>
        <v>877616.58</v>
      </c>
      <c r="CF73" s="247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4">
        <v>194264.49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1124719.8799999999</v>
      </c>
      <c r="Q74" s="184">
        <v>0</v>
      </c>
      <c r="R74" s="184">
        <v>0</v>
      </c>
      <c r="S74" s="184">
        <v>0</v>
      </c>
      <c r="T74" s="184">
        <v>219931</v>
      </c>
      <c r="U74" s="184">
        <v>2447697.7600000002</v>
      </c>
      <c r="V74" s="184">
        <v>0</v>
      </c>
      <c r="W74" s="184">
        <v>475142.30000000005</v>
      </c>
      <c r="X74" s="184">
        <v>0</v>
      </c>
      <c r="Y74" s="184">
        <v>7541514.5</v>
      </c>
      <c r="Z74" s="184">
        <v>0</v>
      </c>
      <c r="AA74" s="184">
        <v>0</v>
      </c>
      <c r="AB74" s="184">
        <v>2744174.3200000003</v>
      </c>
      <c r="AC74" s="184">
        <v>0</v>
      </c>
      <c r="AD74" s="184">
        <v>0</v>
      </c>
      <c r="AE74" s="184">
        <v>0</v>
      </c>
      <c r="AF74" s="184">
        <v>0</v>
      </c>
      <c r="AG74" s="184">
        <v>4371080.25</v>
      </c>
      <c r="AH74" s="184">
        <v>0</v>
      </c>
      <c r="AI74" s="184">
        <v>0</v>
      </c>
      <c r="AJ74" s="184">
        <v>3049684.9300000006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4">
        <f t="shared" si="8"/>
        <v>22168209.43</v>
      </c>
      <c r="CF74" s="247"/>
    </row>
    <row r="75" spans="1:84" ht="12.6" customHeight="1" x14ac:dyDescent="0.25">
      <c r="A75" s="171" t="s">
        <v>247</v>
      </c>
      <c r="B75" s="175"/>
      <c r="C75" s="194">
        <f t="shared" ref="C75:AV75" si="9">SUM(C73:C74)</f>
        <v>0</v>
      </c>
      <c r="D75" s="194">
        <f t="shared" si="9"/>
        <v>0</v>
      </c>
      <c r="E75" s="194">
        <f t="shared" si="9"/>
        <v>692875.52</v>
      </c>
      <c r="F75" s="194">
        <f t="shared" si="9"/>
        <v>0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1124719.8799999999</v>
      </c>
      <c r="Q75" s="194">
        <f t="shared" si="9"/>
        <v>0</v>
      </c>
      <c r="R75" s="194">
        <f t="shared" si="9"/>
        <v>0</v>
      </c>
      <c r="S75" s="194">
        <f t="shared" si="9"/>
        <v>0</v>
      </c>
      <c r="T75" s="194">
        <f t="shared" si="9"/>
        <v>221008</v>
      </c>
      <c r="U75" s="194">
        <f t="shared" si="9"/>
        <v>2525563.4600000004</v>
      </c>
      <c r="V75" s="194">
        <f t="shared" si="9"/>
        <v>0</v>
      </c>
      <c r="W75" s="194">
        <f t="shared" si="9"/>
        <v>475142.30000000005</v>
      </c>
      <c r="X75" s="194">
        <f t="shared" si="9"/>
        <v>0</v>
      </c>
      <c r="Y75" s="194">
        <f t="shared" si="9"/>
        <v>7678631.5999999996</v>
      </c>
      <c r="Z75" s="194">
        <f t="shared" si="9"/>
        <v>0</v>
      </c>
      <c r="AA75" s="194">
        <f t="shared" si="9"/>
        <v>0</v>
      </c>
      <c r="AB75" s="194">
        <f t="shared" si="9"/>
        <v>2857946.5700000003</v>
      </c>
      <c r="AC75" s="194">
        <f t="shared" si="9"/>
        <v>0</v>
      </c>
      <c r="AD75" s="194">
        <f t="shared" si="9"/>
        <v>0</v>
      </c>
      <c r="AE75" s="194">
        <f t="shared" si="9"/>
        <v>0</v>
      </c>
      <c r="AF75" s="194">
        <f t="shared" si="9"/>
        <v>0</v>
      </c>
      <c r="AG75" s="194">
        <f t="shared" si="9"/>
        <v>4420253.75</v>
      </c>
      <c r="AH75" s="194">
        <f t="shared" si="9"/>
        <v>0</v>
      </c>
      <c r="AI75" s="194">
        <f t="shared" si="9"/>
        <v>0</v>
      </c>
      <c r="AJ75" s="194">
        <f t="shared" si="9"/>
        <v>3049684.9300000006</v>
      </c>
      <c r="AK75" s="194">
        <f t="shared" si="9"/>
        <v>0</v>
      </c>
      <c r="AL75" s="194">
        <f t="shared" si="9"/>
        <v>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0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4">
        <f t="shared" si="8"/>
        <v>23045826.009999998</v>
      </c>
      <c r="CF75" s="247"/>
    </row>
    <row r="76" spans="1:84" ht="12.6" customHeight="1" x14ac:dyDescent="0.25">
      <c r="A76" s="171" t="s">
        <v>248</v>
      </c>
      <c r="B76" s="175"/>
      <c r="C76" s="185">
        <v>0</v>
      </c>
      <c r="D76" s="185">
        <v>0</v>
      </c>
      <c r="E76" s="185">
        <v>4996</v>
      </c>
      <c r="F76" s="185">
        <v>0</v>
      </c>
      <c r="G76" s="185">
        <v>0</v>
      </c>
      <c r="H76" s="185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4123</v>
      </c>
      <c r="Q76" s="185">
        <v>0</v>
      </c>
      <c r="R76" s="185">
        <v>0</v>
      </c>
      <c r="S76" s="185">
        <v>0</v>
      </c>
      <c r="T76" s="185">
        <v>335</v>
      </c>
      <c r="U76" s="185">
        <v>559</v>
      </c>
      <c r="V76" s="185">
        <v>0</v>
      </c>
      <c r="W76" s="185">
        <v>0</v>
      </c>
      <c r="X76" s="185">
        <v>0</v>
      </c>
      <c r="Y76" s="185">
        <v>1695</v>
      </c>
      <c r="Z76" s="185">
        <v>0</v>
      </c>
      <c r="AA76" s="185">
        <v>0</v>
      </c>
      <c r="AB76" s="185">
        <v>497</v>
      </c>
      <c r="AC76" s="185">
        <v>0</v>
      </c>
      <c r="AD76" s="185">
        <v>0</v>
      </c>
      <c r="AE76" s="185">
        <v>0</v>
      </c>
      <c r="AF76" s="185">
        <v>0</v>
      </c>
      <c r="AG76" s="185">
        <v>4061</v>
      </c>
      <c r="AH76" s="185">
        <v>0</v>
      </c>
      <c r="AI76" s="185">
        <v>0</v>
      </c>
      <c r="AJ76" s="185">
        <v>3990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0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1958</v>
      </c>
      <c r="BF76" s="185">
        <v>342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9108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4" t="s">
        <v>221</v>
      </c>
      <c r="CE76" s="194">
        <f t="shared" si="8"/>
        <v>31664</v>
      </c>
      <c r="CF76" s="194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4">
        <f>SUM(C77:CD77)</f>
        <v>0</v>
      </c>
      <c r="CF77" s="194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1392.8980048846518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1149.5032974658563</v>
      </c>
      <c r="Q78" s="184">
        <v>0</v>
      </c>
      <c r="R78" s="184">
        <v>0</v>
      </c>
      <c r="S78" s="184">
        <v>0</v>
      </c>
      <c r="T78" s="184">
        <v>93.398885435620159</v>
      </c>
      <c r="U78" s="184">
        <v>130.41141012090426</v>
      </c>
      <c r="V78" s="184">
        <v>0</v>
      </c>
      <c r="W78" s="184">
        <v>0</v>
      </c>
      <c r="X78" s="184">
        <v>0</v>
      </c>
      <c r="Y78" s="184">
        <v>395.43352442742884</v>
      </c>
      <c r="Z78" s="184">
        <v>0</v>
      </c>
      <c r="AA78" s="184">
        <v>0</v>
      </c>
      <c r="AB78" s="184">
        <v>93.329436401781493</v>
      </c>
      <c r="AC78" s="184">
        <v>0</v>
      </c>
      <c r="AD78" s="184">
        <v>0</v>
      </c>
      <c r="AE78" s="184">
        <v>0</v>
      </c>
      <c r="AF78" s="184">
        <v>0</v>
      </c>
      <c r="AG78" s="184">
        <v>1132.2175335941895</v>
      </c>
      <c r="AH78" s="184">
        <v>0</v>
      </c>
      <c r="AI78" s="184">
        <v>0</v>
      </c>
      <c r="AJ78" s="184">
        <v>755.2716151695671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4" t="s">
        <v>221</v>
      </c>
      <c r="AY78" s="244" t="s">
        <v>221</v>
      </c>
      <c r="AZ78" s="244" t="s">
        <v>221</v>
      </c>
      <c r="BA78" s="184">
        <v>0</v>
      </c>
      <c r="BB78" s="184">
        <v>0</v>
      </c>
      <c r="BC78" s="184"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v>0</v>
      </c>
      <c r="BI78" s="184">
        <v>0</v>
      </c>
      <c r="BJ78" s="244" t="s">
        <v>221</v>
      </c>
      <c r="BK78" s="184">
        <v>0</v>
      </c>
      <c r="BL78" s="184">
        <v>0</v>
      </c>
      <c r="BM78" s="184"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4" t="s">
        <v>221</v>
      </c>
      <c r="CD78" s="244" t="s">
        <v>221</v>
      </c>
      <c r="CE78" s="194">
        <f t="shared" si="8"/>
        <v>5142.4637074999991</v>
      </c>
      <c r="CF78" s="194"/>
    </row>
    <row r="79" spans="1:84" ht="12.6" customHeight="1" x14ac:dyDescent="0.25">
      <c r="A79" s="171" t="s">
        <v>251</v>
      </c>
      <c r="B79" s="175"/>
      <c r="C79" s="221">
        <v>0</v>
      </c>
      <c r="D79" s="221">
        <v>0</v>
      </c>
      <c r="E79" s="221">
        <v>3492</v>
      </c>
      <c r="F79" s="221">
        <v>0</v>
      </c>
      <c r="G79" s="221">
        <v>0</v>
      </c>
      <c r="H79" s="221">
        <v>0</v>
      </c>
      <c r="I79" s="221">
        <v>0</v>
      </c>
      <c r="J79" s="221">
        <v>0</v>
      </c>
      <c r="K79" s="221">
        <v>0</v>
      </c>
      <c r="L79" s="221">
        <v>0</v>
      </c>
      <c r="M79" s="221">
        <v>0</v>
      </c>
      <c r="N79" s="221">
        <v>0</v>
      </c>
      <c r="O79" s="221">
        <v>0</v>
      </c>
      <c r="P79" s="221">
        <v>2764</v>
      </c>
      <c r="Q79" s="221">
        <v>0</v>
      </c>
      <c r="R79" s="221">
        <v>0</v>
      </c>
      <c r="S79" s="221">
        <v>0</v>
      </c>
      <c r="T79" s="221">
        <v>287</v>
      </c>
      <c r="U79" s="221">
        <v>0</v>
      </c>
      <c r="V79" s="221">
        <v>0</v>
      </c>
      <c r="W79" s="221">
        <v>0</v>
      </c>
      <c r="X79" s="221">
        <v>0</v>
      </c>
      <c r="Y79" s="221">
        <v>5590</v>
      </c>
      <c r="Z79" s="221">
        <v>0</v>
      </c>
      <c r="AA79" s="221">
        <v>0</v>
      </c>
      <c r="AB79" s="221">
        <v>0</v>
      </c>
      <c r="AC79" s="221">
        <v>0</v>
      </c>
      <c r="AD79" s="221">
        <v>0</v>
      </c>
      <c r="AE79" s="221">
        <v>0</v>
      </c>
      <c r="AF79" s="221">
        <v>0</v>
      </c>
      <c r="AG79" s="221">
        <v>16396</v>
      </c>
      <c r="AH79" s="221">
        <v>0</v>
      </c>
      <c r="AI79" s="221">
        <v>0</v>
      </c>
      <c r="AJ79" s="221">
        <v>746</v>
      </c>
      <c r="AK79" s="221">
        <v>0</v>
      </c>
      <c r="AL79" s="221">
        <v>0</v>
      </c>
      <c r="AM79" s="221">
        <v>0</v>
      </c>
      <c r="AN79" s="221">
        <v>0</v>
      </c>
      <c r="AO79" s="221">
        <v>0</v>
      </c>
      <c r="AP79" s="221">
        <v>0</v>
      </c>
      <c r="AQ79" s="221">
        <v>0</v>
      </c>
      <c r="AR79" s="221">
        <v>0</v>
      </c>
      <c r="AS79" s="221">
        <v>0</v>
      </c>
      <c r="AT79" s="221">
        <v>0</v>
      </c>
      <c r="AU79" s="221">
        <v>0</v>
      </c>
      <c r="AV79" s="221">
        <v>0</v>
      </c>
      <c r="AW79" s="221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221">
        <v>0</v>
      </c>
      <c r="BC79" s="221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221">
        <v>0</v>
      </c>
      <c r="BI79" s="221">
        <v>0</v>
      </c>
      <c r="BJ79" s="244" t="s">
        <v>221</v>
      </c>
      <c r="BK79" s="221">
        <v>0</v>
      </c>
      <c r="BL79" s="221">
        <v>0</v>
      </c>
      <c r="BM79" s="221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221">
        <v>0</v>
      </c>
      <c r="BT79" s="221">
        <v>0</v>
      </c>
      <c r="BU79" s="221">
        <v>0</v>
      </c>
      <c r="BV79" s="221">
        <v>0</v>
      </c>
      <c r="BW79" s="221">
        <v>0</v>
      </c>
      <c r="BX79" s="221">
        <v>0</v>
      </c>
      <c r="BY79" s="221">
        <v>0</v>
      </c>
      <c r="BZ79" s="221">
        <v>0</v>
      </c>
      <c r="CA79" s="221">
        <v>0</v>
      </c>
      <c r="CB79" s="221">
        <v>0</v>
      </c>
      <c r="CC79" s="244" t="s">
        <v>221</v>
      </c>
      <c r="CD79" s="244" t="s">
        <v>221</v>
      </c>
      <c r="CE79" s="194">
        <f t="shared" si="8"/>
        <v>29275</v>
      </c>
      <c r="CF79" s="194">
        <f>BA59</f>
        <v>0</v>
      </c>
    </row>
    <row r="80" spans="1:84" ht="21" customHeight="1" x14ac:dyDescent="0.25">
      <c r="A80" s="171" t="s">
        <v>252</v>
      </c>
      <c r="B80" s="175"/>
      <c r="C80" s="186">
        <v>0</v>
      </c>
      <c r="D80" s="186">
        <v>0</v>
      </c>
      <c r="E80" s="186">
        <v>4.1376735384615389E-3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0</v>
      </c>
      <c r="P80" s="186">
        <v>1.506314140611779</v>
      </c>
      <c r="Q80" s="186">
        <v>0</v>
      </c>
      <c r="R80" s="186">
        <v>0</v>
      </c>
      <c r="S80" s="186">
        <v>0</v>
      </c>
      <c r="T80" s="186">
        <v>0.66048056764903851</v>
      </c>
      <c r="U80" s="186">
        <v>0</v>
      </c>
      <c r="V80" s="186">
        <v>0</v>
      </c>
      <c r="W80" s="186">
        <v>0</v>
      </c>
      <c r="X80" s="186">
        <v>0</v>
      </c>
      <c r="Y80" s="186">
        <v>0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9.7688743117247618</v>
      </c>
      <c r="AH80" s="186">
        <v>0</v>
      </c>
      <c r="AI80" s="186">
        <v>0</v>
      </c>
      <c r="AJ80" s="186">
        <v>7.1311192783076924</v>
      </c>
      <c r="AK80" s="186">
        <v>0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0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19.070925971831734</v>
      </c>
      <c r="CF80" s="250"/>
    </row>
    <row r="81" spans="1:5" ht="12.6" customHeight="1" x14ac:dyDescent="0.25">
      <c r="A81" s="207" t="s">
        <v>253</v>
      </c>
      <c r="B81" s="207"/>
      <c r="C81" s="207"/>
      <c r="D81" s="207"/>
      <c r="E81" s="207"/>
    </row>
    <row r="82" spans="1:5" ht="12.6" customHeight="1" x14ac:dyDescent="0.25">
      <c r="A82" s="171" t="s">
        <v>254</v>
      </c>
      <c r="B82" s="172"/>
      <c r="C82" s="277" t="s">
        <v>1265</v>
      </c>
      <c r="D82" s="251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1269</v>
      </c>
      <c r="D83" s="251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1270</v>
      </c>
      <c r="D84" s="204"/>
      <c r="E84" s="203"/>
    </row>
    <row r="85" spans="1:5" ht="12.6" customHeight="1" x14ac:dyDescent="0.25">
      <c r="A85" s="173" t="s">
        <v>1250</v>
      </c>
      <c r="B85" s="172"/>
      <c r="C85" s="266" t="s">
        <v>1271</v>
      </c>
      <c r="D85" s="204"/>
      <c r="E85" s="203"/>
    </row>
    <row r="86" spans="1:5" ht="12.6" customHeight="1" x14ac:dyDescent="0.25">
      <c r="A86" s="173" t="s">
        <v>1251</v>
      </c>
      <c r="B86" s="172" t="s">
        <v>256</v>
      </c>
      <c r="C86" s="266" t="s">
        <v>1271</v>
      </c>
      <c r="D86" s="204"/>
      <c r="E86" s="203"/>
    </row>
    <row r="87" spans="1:5" ht="12.6" customHeight="1" x14ac:dyDescent="0.25">
      <c r="A87" s="173" t="s">
        <v>258</v>
      </c>
      <c r="B87" s="172" t="s">
        <v>256</v>
      </c>
      <c r="C87" s="226" t="s">
        <v>1272</v>
      </c>
      <c r="D87" s="204"/>
      <c r="E87" s="203"/>
    </row>
    <row r="88" spans="1:5" ht="12.6" customHeight="1" x14ac:dyDescent="0.25">
      <c r="A88" s="173" t="s">
        <v>259</v>
      </c>
      <c r="B88" s="172" t="s">
        <v>256</v>
      </c>
      <c r="C88" s="226" t="s">
        <v>1273</v>
      </c>
      <c r="D88" s="204"/>
      <c r="E88" s="203"/>
    </row>
    <row r="89" spans="1:5" ht="12.6" customHeight="1" x14ac:dyDescent="0.25">
      <c r="A89" s="173" t="s">
        <v>260</v>
      </c>
      <c r="B89" s="172" t="s">
        <v>256</v>
      </c>
      <c r="C89" s="226" t="s">
        <v>1267</v>
      </c>
      <c r="D89" s="204"/>
      <c r="E89" s="203"/>
    </row>
    <row r="90" spans="1:5" ht="12.6" customHeight="1" x14ac:dyDescent="0.25">
      <c r="A90" s="173" t="s">
        <v>261</v>
      </c>
      <c r="B90" s="172" t="s">
        <v>256</v>
      </c>
      <c r="C90" s="226" t="s">
        <v>1268</v>
      </c>
      <c r="D90" s="204"/>
      <c r="E90" s="203"/>
    </row>
    <row r="91" spans="1:5" ht="12.6" customHeight="1" x14ac:dyDescent="0.25">
      <c r="A91" s="173" t="s">
        <v>262</v>
      </c>
      <c r="B91" s="172" t="s">
        <v>256</v>
      </c>
      <c r="C91" s="226" t="s">
        <v>529</v>
      </c>
      <c r="D91" s="204"/>
      <c r="E91" s="203"/>
    </row>
    <row r="92" spans="1:5" ht="12.6" customHeight="1" x14ac:dyDescent="0.25">
      <c r="A92" s="173" t="s">
        <v>263</v>
      </c>
      <c r="B92" s="172" t="s">
        <v>256</v>
      </c>
      <c r="C92" s="222" t="s">
        <v>1274</v>
      </c>
      <c r="D92" s="251"/>
      <c r="E92" s="175"/>
    </row>
    <row r="93" spans="1:5" ht="12.6" customHeight="1" x14ac:dyDescent="0.25">
      <c r="A93" s="173" t="s">
        <v>264</v>
      </c>
      <c r="B93" s="172" t="s">
        <v>256</v>
      </c>
      <c r="C93" s="265" t="s">
        <v>1275</v>
      </c>
      <c r="D93" s="251"/>
      <c r="E93" s="175"/>
    </row>
    <row r="94" spans="1:5" ht="12.6" customHeight="1" x14ac:dyDescent="0.25">
      <c r="A94" s="173"/>
      <c r="B94" s="173"/>
      <c r="C94" s="190"/>
      <c r="D94" s="175"/>
      <c r="E94" s="175"/>
    </row>
    <row r="95" spans="1:5" ht="12.6" customHeight="1" x14ac:dyDescent="0.25">
      <c r="A95" s="207" t="s">
        <v>265</v>
      </c>
      <c r="B95" s="207"/>
      <c r="C95" s="207"/>
      <c r="D95" s="207"/>
      <c r="E95" s="207"/>
    </row>
    <row r="96" spans="1:5" ht="12.6" customHeight="1" x14ac:dyDescent="0.25">
      <c r="A96" s="252" t="s">
        <v>266</v>
      </c>
      <c r="B96" s="252"/>
      <c r="C96" s="252"/>
      <c r="D96" s="252"/>
      <c r="E96" s="252"/>
    </row>
    <row r="97" spans="1:5" ht="12.6" customHeight="1" x14ac:dyDescent="0.25">
      <c r="A97" s="173" t="s">
        <v>267</v>
      </c>
      <c r="B97" s="172" t="s">
        <v>256</v>
      </c>
      <c r="C97" s="188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8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8"/>
      <c r="D99" s="175"/>
      <c r="E99" s="175"/>
    </row>
    <row r="100" spans="1:5" ht="12.6" customHeight="1" x14ac:dyDescent="0.25">
      <c r="A100" s="252" t="s">
        <v>269</v>
      </c>
      <c r="B100" s="252"/>
      <c r="C100" s="252"/>
      <c r="D100" s="252"/>
      <c r="E100" s="252"/>
    </row>
    <row r="101" spans="1:5" ht="12.6" customHeight="1" x14ac:dyDescent="0.25">
      <c r="A101" s="173" t="s">
        <v>270</v>
      </c>
      <c r="B101" s="172" t="s">
        <v>256</v>
      </c>
      <c r="C101" s="188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0">
        <v>1</v>
      </c>
      <c r="D102" s="175"/>
      <c r="E102" s="175"/>
    </row>
    <row r="103" spans="1:5" ht="12.6" customHeight="1" x14ac:dyDescent="0.25">
      <c r="A103" s="252" t="s">
        <v>271</v>
      </c>
      <c r="B103" s="252"/>
      <c r="C103" s="252"/>
      <c r="D103" s="252"/>
      <c r="E103" s="252"/>
    </row>
    <row r="104" spans="1:5" ht="12.6" customHeight="1" x14ac:dyDescent="0.25">
      <c r="A104" s="173" t="s">
        <v>272</v>
      </c>
      <c r="B104" s="172" t="s">
        <v>256</v>
      </c>
      <c r="C104" s="188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8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25">
      <c r="A107" s="173"/>
      <c r="B107" s="172"/>
      <c r="C107" s="189"/>
      <c r="D107" s="175"/>
      <c r="E107" s="175"/>
    </row>
    <row r="108" spans="1:5" ht="13.5" customHeight="1" x14ac:dyDescent="0.25">
      <c r="A108" s="206" t="s">
        <v>275</v>
      </c>
      <c r="B108" s="207"/>
      <c r="C108" s="207"/>
      <c r="D108" s="207"/>
      <c r="E108" s="207"/>
    </row>
    <row r="109" spans="1:5" ht="13.5" customHeight="1" x14ac:dyDescent="0.25">
      <c r="A109" s="173"/>
      <c r="B109" s="172"/>
      <c r="C109" s="189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8">
        <v>89</v>
      </c>
      <c r="D111" s="174">
        <v>233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8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8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8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8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8">
        <v>0</v>
      </c>
      <c r="D117" s="175"/>
      <c r="E117" s="175"/>
    </row>
    <row r="118" spans="1:5" ht="12.6" customHeight="1" x14ac:dyDescent="0.25">
      <c r="A118" s="173" t="s">
        <v>1238</v>
      </c>
      <c r="B118" s="172" t="s">
        <v>256</v>
      </c>
      <c r="C118" s="188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8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8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8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8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8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8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8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8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0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8">
        <v>10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8">
        <v>0</v>
      </c>
      <c r="D129" s="175"/>
      <c r="E129" s="175"/>
    </row>
    <row r="130" spans="1:6" ht="12.6" customHeight="1" x14ac:dyDescent="0.25">
      <c r="A130" s="173"/>
      <c r="B130" s="175"/>
      <c r="C130" s="190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8">
        <v>0</v>
      </c>
      <c r="D131" s="175"/>
      <c r="E131" s="175"/>
    </row>
    <row r="132" spans="1:6" ht="12.6" customHeight="1" x14ac:dyDescent="0.25">
      <c r="A132" s="173"/>
      <c r="B132" s="173"/>
      <c r="C132" s="190"/>
      <c r="D132" s="175"/>
      <c r="E132" s="175"/>
    </row>
    <row r="133" spans="1:6" ht="12.6" customHeight="1" x14ac:dyDescent="0.25">
      <c r="A133" s="173"/>
      <c r="B133" s="173"/>
      <c r="C133" s="190"/>
      <c r="D133" s="175"/>
      <c r="E133" s="175"/>
    </row>
    <row r="134" spans="1:6" ht="12.6" customHeight="1" x14ac:dyDescent="0.25">
      <c r="A134" s="173"/>
      <c r="B134" s="173"/>
      <c r="C134" s="190"/>
      <c r="D134" s="175"/>
      <c r="E134" s="175"/>
    </row>
    <row r="135" spans="1:6" ht="18" customHeight="1" x14ac:dyDescent="0.25">
      <c r="A135" s="173"/>
      <c r="B135" s="173"/>
      <c r="C135" s="190"/>
      <c r="D135" s="175"/>
      <c r="E135" s="175"/>
    </row>
    <row r="136" spans="1:6" ht="12.6" customHeight="1" x14ac:dyDescent="0.25">
      <c r="A136" s="207" t="s">
        <v>1239</v>
      </c>
      <c r="B136" s="206"/>
      <c r="C136" s="206"/>
      <c r="D136" s="206"/>
      <c r="E136" s="206"/>
    </row>
    <row r="137" spans="1:6" ht="12.6" customHeight="1" x14ac:dyDescent="0.25">
      <c r="A137" s="253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66</v>
      </c>
      <c r="C138" s="174">
        <v>7</v>
      </c>
      <c r="D138" s="174">
        <v>16</v>
      </c>
      <c r="E138" s="175">
        <f>SUM(B138:D138)</f>
        <v>89</v>
      </c>
    </row>
    <row r="139" spans="1:6" ht="12.6" customHeight="1" x14ac:dyDescent="0.25">
      <c r="A139" s="173" t="s">
        <v>215</v>
      </c>
      <c r="B139" s="174">
        <v>178</v>
      </c>
      <c r="C139" s="174">
        <v>21</v>
      </c>
      <c r="D139" s="174">
        <v>34</v>
      </c>
      <c r="E139" s="175">
        <f>SUM(B139:D139)</f>
        <v>233</v>
      </c>
    </row>
    <row r="140" spans="1:6" ht="12.6" customHeight="1" x14ac:dyDescent="0.25">
      <c r="A140" s="173" t="s">
        <v>298</v>
      </c>
      <c r="B140" s="174">
        <v>6249.8374500813488</v>
      </c>
      <c r="C140" s="174">
        <v>1976.6834787753289</v>
      </c>
      <c r="D140" s="174">
        <v>5286.4790711433225</v>
      </c>
      <c r="E140" s="175">
        <f>SUM(B140:D140)</f>
        <v>13513</v>
      </c>
    </row>
    <row r="141" spans="1:6" ht="12.6" customHeight="1" x14ac:dyDescent="0.25">
      <c r="A141" s="173" t="s">
        <v>245</v>
      </c>
      <c r="B141" s="174">
        <v>599568</v>
      </c>
      <c r="C141" s="174">
        <v>91531</v>
      </c>
      <c r="D141" s="174">
        <v>186517.57999999996</v>
      </c>
      <c r="E141" s="175">
        <f>SUM(B141:D141)</f>
        <v>877616.58</v>
      </c>
      <c r="F141" s="198"/>
    </row>
    <row r="142" spans="1:6" ht="12.6" customHeight="1" x14ac:dyDescent="0.25">
      <c r="A142" s="173" t="s">
        <v>246</v>
      </c>
      <c r="B142" s="174">
        <v>10654759</v>
      </c>
      <c r="C142" s="174">
        <v>3274306</v>
      </c>
      <c r="D142" s="174">
        <v>8239144.4299999997</v>
      </c>
      <c r="E142" s="175">
        <f>SUM(B142:D142)</f>
        <v>22168209.43</v>
      </c>
      <c r="F142" s="198"/>
    </row>
    <row r="143" spans="1:6" ht="12.6" customHeight="1" x14ac:dyDescent="0.25">
      <c r="A143" s="253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3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2"/>
      <c r="D155" s="178"/>
      <c r="E155" s="175"/>
    </row>
    <row r="156" spans="1:5" ht="12.6" customHeight="1" x14ac:dyDescent="0.25">
      <c r="A156" s="253" t="s">
        <v>301</v>
      </c>
      <c r="B156" s="176" t="s">
        <v>302</v>
      </c>
      <c r="C156" s="191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1661165</v>
      </c>
      <c r="C157" s="174">
        <v>1494301.2195930106</v>
      </c>
      <c r="D157" s="175"/>
      <c r="E157" s="175"/>
    </row>
    <row r="158" spans="1:5" ht="12.6" customHeight="1" x14ac:dyDescent="0.25">
      <c r="A158" s="177"/>
      <c r="B158" s="178"/>
      <c r="C158" s="192"/>
      <c r="D158" s="175"/>
      <c r="E158" s="175"/>
    </row>
    <row r="159" spans="1:5" ht="12.6" customHeight="1" x14ac:dyDescent="0.25">
      <c r="A159" s="177"/>
      <c r="B159" s="177"/>
      <c r="C159" s="192"/>
      <c r="D159" s="178"/>
      <c r="E159" s="175"/>
    </row>
    <row r="160" spans="1:5" ht="12.6" customHeight="1" x14ac:dyDescent="0.25">
      <c r="A160" s="177"/>
      <c r="B160" s="177"/>
      <c r="C160" s="192"/>
      <c r="D160" s="178"/>
      <c r="E160" s="175"/>
    </row>
    <row r="161" spans="1:5" ht="12.6" customHeight="1" x14ac:dyDescent="0.25">
      <c r="A161" s="177"/>
      <c r="B161" s="177"/>
      <c r="C161" s="192"/>
      <c r="D161" s="178"/>
      <c r="E161" s="175"/>
    </row>
    <row r="162" spans="1:5" ht="21.75" customHeight="1" x14ac:dyDescent="0.25">
      <c r="A162" s="177"/>
      <c r="B162" s="177"/>
      <c r="C162" s="192"/>
      <c r="D162" s="178"/>
      <c r="E162" s="175"/>
    </row>
    <row r="163" spans="1:5" ht="11.4" customHeight="1" x14ac:dyDescent="0.25">
      <c r="A163" s="206" t="s">
        <v>305</v>
      </c>
      <c r="B163" s="207"/>
      <c r="C163" s="207"/>
      <c r="D163" s="207"/>
      <c r="E163" s="207"/>
    </row>
    <row r="164" spans="1:5" ht="11.4" customHeight="1" x14ac:dyDescent="0.25">
      <c r="A164" s="252" t="s">
        <v>306</v>
      </c>
      <c r="B164" s="252"/>
      <c r="C164" s="252"/>
      <c r="D164" s="252"/>
      <c r="E164" s="252"/>
    </row>
    <row r="165" spans="1:5" ht="11.4" customHeight="1" x14ac:dyDescent="0.25">
      <c r="A165" s="173" t="s">
        <v>307</v>
      </c>
      <c r="B165" s="172" t="s">
        <v>256</v>
      </c>
      <c r="C165" s="188">
        <v>436526.24999999988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8">
        <v>1824.48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8">
        <v>47261.609999999986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8">
        <v>714211.5899999995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8">
        <v>3248.8799999999992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8">
        <v>286758.58999999997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8">
        <v>49559.360000000008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8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0"/>
      <c r="D173" s="175">
        <f>SUM(C165:C172)</f>
        <v>1539390.7599999991</v>
      </c>
      <c r="E173" s="175"/>
    </row>
    <row r="174" spans="1:5" ht="11.4" customHeight="1" x14ac:dyDescent="0.25">
      <c r="A174" s="252" t="s">
        <v>314</v>
      </c>
      <c r="B174" s="252"/>
      <c r="C174" s="252"/>
      <c r="D174" s="252"/>
      <c r="E174" s="252"/>
    </row>
    <row r="175" spans="1:5" ht="11.4" customHeight="1" x14ac:dyDescent="0.25">
      <c r="A175" s="173" t="s">
        <v>315</v>
      </c>
      <c r="B175" s="172" t="s">
        <v>256</v>
      </c>
      <c r="C175" s="188">
        <v>-17337.140000000043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8">
        <v>88708.690000000017</v>
      </c>
      <c r="D176" s="175"/>
      <c r="E176" s="175"/>
    </row>
    <row r="177" spans="1:5" ht="11.4" customHeight="1" x14ac:dyDescent="0.25">
      <c r="A177" s="173" t="s">
        <v>203</v>
      </c>
      <c r="B177" s="175"/>
      <c r="C177" s="190"/>
      <c r="D177" s="175">
        <f>SUM(C175:C176)</f>
        <v>71371.549999999974</v>
      </c>
      <c r="E177" s="175"/>
    </row>
    <row r="178" spans="1:5" ht="11.4" customHeight="1" x14ac:dyDescent="0.25">
      <c r="A178" s="252" t="s">
        <v>317</v>
      </c>
      <c r="B178" s="252"/>
      <c r="C178" s="252"/>
      <c r="D178" s="252"/>
      <c r="E178" s="252"/>
    </row>
    <row r="179" spans="1:5" ht="11.4" customHeight="1" x14ac:dyDescent="0.25">
      <c r="A179" s="173" t="s">
        <v>318</v>
      </c>
      <c r="B179" s="172" t="s">
        <v>256</v>
      </c>
      <c r="C179" s="188">
        <v>3431.1500000000005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8">
        <v>40936.199999999997</v>
      </c>
      <c r="D180" s="175"/>
      <c r="E180" s="175"/>
    </row>
    <row r="181" spans="1:5" ht="11.4" customHeight="1" x14ac:dyDescent="0.25">
      <c r="A181" s="173" t="s">
        <v>203</v>
      </c>
      <c r="B181" s="175"/>
      <c r="C181" s="190"/>
      <c r="D181" s="175">
        <f>SUM(C179:C180)</f>
        <v>44367.35</v>
      </c>
      <c r="E181" s="175"/>
    </row>
    <row r="182" spans="1:5" ht="11.4" customHeight="1" x14ac:dyDescent="0.25">
      <c r="A182" s="252" t="s">
        <v>320</v>
      </c>
      <c r="B182" s="252"/>
      <c r="C182" s="252"/>
      <c r="D182" s="252"/>
      <c r="E182" s="252"/>
    </row>
    <row r="183" spans="1:5" ht="11.4" customHeight="1" x14ac:dyDescent="0.25">
      <c r="A183" s="173" t="s">
        <v>321</v>
      </c>
      <c r="B183" s="172" t="s">
        <v>256</v>
      </c>
      <c r="C183" s="188">
        <v>14337.63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8">
        <v>119896.50000000003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8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0"/>
      <c r="D186" s="175">
        <f>SUM(C183:C185)</f>
        <v>134234.13000000003</v>
      </c>
      <c r="E186" s="175"/>
    </row>
    <row r="187" spans="1:5" ht="11.4" customHeight="1" x14ac:dyDescent="0.25">
      <c r="A187" s="252" t="s">
        <v>323</v>
      </c>
      <c r="B187" s="252"/>
      <c r="C187" s="252"/>
      <c r="D187" s="252"/>
      <c r="E187" s="252"/>
    </row>
    <row r="188" spans="1:5" ht="11.4" customHeight="1" x14ac:dyDescent="0.25">
      <c r="A188" s="173" t="s">
        <v>324</v>
      </c>
      <c r="B188" s="172" t="s">
        <v>256</v>
      </c>
      <c r="C188" s="188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8">
        <v>281398.92</v>
      </c>
      <c r="D189" s="175"/>
      <c r="E189" s="175"/>
    </row>
    <row r="190" spans="1:5" ht="11.4" customHeight="1" x14ac:dyDescent="0.25">
      <c r="A190" s="173" t="s">
        <v>203</v>
      </c>
      <c r="B190" s="175"/>
      <c r="C190" s="190"/>
      <c r="D190" s="175">
        <f>SUM(C188:C189)</f>
        <v>281398.92</v>
      </c>
      <c r="E190" s="175"/>
    </row>
    <row r="191" spans="1:5" ht="18" customHeight="1" x14ac:dyDescent="0.25">
      <c r="A191" s="173"/>
      <c r="B191" s="175"/>
      <c r="C191" s="190"/>
      <c r="D191" s="175"/>
      <c r="E191" s="175"/>
    </row>
    <row r="192" spans="1:5" ht="12.6" customHeight="1" x14ac:dyDescent="0.25">
      <c r="A192" s="207" t="s">
        <v>326</v>
      </c>
      <c r="B192" s="207"/>
      <c r="C192" s="207"/>
      <c r="D192" s="207"/>
      <c r="E192" s="207"/>
    </row>
    <row r="193" spans="1:8" ht="12.6" customHeight="1" x14ac:dyDescent="0.25">
      <c r="A193" s="206" t="s">
        <v>327</v>
      </c>
      <c r="B193" s="207"/>
      <c r="C193" s="207"/>
      <c r="D193" s="207"/>
      <c r="E193" s="207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8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8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8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8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8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/>
      <c r="C200" s="188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8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8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8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0</v>
      </c>
      <c r="C204" s="190">
        <f>SUM(C195:C203)</f>
        <v>0</v>
      </c>
      <c r="D204" s="175">
        <f>SUM(D195:D203)</f>
        <v>0</v>
      </c>
      <c r="E204" s="175">
        <f>SUM(E195:E203)</f>
        <v>0</v>
      </c>
    </row>
    <row r="205" spans="1:8" ht="12.6" customHeight="1" x14ac:dyDescent="0.25">
      <c r="A205" s="173"/>
      <c r="B205" s="173"/>
      <c r="C205" s="190"/>
      <c r="D205" s="175"/>
      <c r="E205" s="175"/>
    </row>
    <row r="206" spans="1:8" ht="12.6" customHeight="1" x14ac:dyDescent="0.25">
      <c r="A206" s="206" t="s">
        <v>341</v>
      </c>
      <c r="B206" s="206"/>
      <c r="C206" s="206"/>
      <c r="D206" s="206"/>
      <c r="E206" s="206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5">
      <c r="A208" s="173" t="s">
        <v>332</v>
      </c>
      <c r="B208" s="178"/>
      <c r="C208" s="192"/>
      <c r="D208" s="178"/>
      <c r="E208" s="175"/>
      <c r="H208" s="254"/>
    </row>
    <row r="209" spans="1:8" ht="12.6" customHeight="1" x14ac:dyDescent="0.25">
      <c r="A209" s="173" t="s">
        <v>333</v>
      </c>
      <c r="B209" s="174"/>
      <c r="C209" s="188"/>
      <c r="D209" s="174"/>
      <c r="E209" s="175">
        <f t="shared" ref="E209:E216" si="11">SUM(B209:C209)-D209</f>
        <v>0</v>
      </c>
      <c r="H209" s="254"/>
    </row>
    <row r="210" spans="1:8" ht="12.6" customHeight="1" x14ac:dyDescent="0.25">
      <c r="A210" s="173" t="s">
        <v>334</v>
      </c>
      <c r="B210" s="174"/>
      <c r="C210" s="188"/>
      <c r="D210" s="174"/>
      <c r="E210" s="175">
        <f t="shared" si="11"/>
        <v>0</v>
      </c>
      <c r="H210" s="254"/>
    </row>
    <row r="211" spans="1:8" ht="12.6" customHeight="1" x14ac:dyDescent="0.25">
      <c r="A211" s="173" t="s">
        <v>335</v>
      </c>
      <c r="B211" s="174"/>
      <c r="C211" s="188"/>
      <c r="D211" s="174"/>
      <c r="E211" s="175">
        <f t="shared" si="11"/>
        <v>0</v>
      </c>
      <c r="H211" s="254"/>
    </row>
    <row r="212" spans="1:8" ht="12.6" customHeight="1" x14ac:dyDescent="0.25">
      <c r="A212" s="173" t="s">
        <v>336</v>
      </c>
      <c r="B212" s="174"/>
      <c r="C212" s="188"/>
      <c r="D212" s="174"/>
      <c r="E212" s="175">
        <f t="shared" si="11"/>
        <v>0</v>
      </c>
      <c r="H212" s="254"/>
    </row>
    <row r="213" spans="1:8" ht="12.6" customHeight="1" x14ac:dyDescent="0.25">
      <c r="A213" s="173" t="s">
        <v>337</v>
      </c>
      <c r="B213" s="174"/>
      <c r="C213" s="188"/>
      <c r="D213" s="174"/>
      <c r="E213" s="175">
        <f t="shared" si="11"/>
        <v>0</v>
      </c>
      <c r="H213" s="254"/>
    </row>
    <row r="214" spans="1:8" ht="12.6" customHeight="1" x14ac:dyDescent="0.25">
      <c r="A214" s="173" t="s">
        <v>338</v>
      </c>
      <c r="B214" s="174"/>
      <c r="C214" s="188"/>
      <c r="D214" s="174"/>
      <c r="E214" s="175">
        <f t="shared" si="11"/>
        <v>0</v>
      </c>
      <c r="H214" s="254"/>
    </row>
    <row r="215" spans="1:8" ht="12.6" customHeight="1" x14ac:dyDescent="0.25">
      <c r="A215" s="173" t="s">
        <v>339</v>
      </c>
      <c r="B215" s="174"/>
      <c r="C215" s="188"/>
      <c r="D215" s="174"/>
      <c r="E215" s="175">
        <f t="shared" si="11"/>
        <v>0</v>
      </c>
      <c r="H215" s="254"/>
    </row>
    <row r="216" spans="1:8" ht="12.6" customHeight="1" x14ac:dyDescent="0.25">
      <c r="A216" s="173" t="s">
        <v>340</v>
      </c>
      <c r="B216" s="174"/>
      <c r="C216" s="188"/>
      <c r="D216" s="174"/>
      <c r="E216" s="175">
        <f t="shared" si="11"/>
        <v>0</v>
      </c>
      <c r="H216" s="254"/>
    </row>
    <row r="217" spans="1:8" ht="12.6" customHeight="1" x14ac:dyDescent="0.25">
      <c r="A217" s="173" t="s">
        <v>203</v>
      </c>
      <c r="B217" s="175">
        <f>SUM(B208:B216)</f>
        <v>0</v>
      </c>
      <c r="C217" s="190">
        <f>SUM(C208:C216)</f>
        <v>0</v>
      </c>
      <c r="D217" s="175">
        <f>SUM(D208:D216)</f>
        <v>0</v>
      </c>
      <c r="E217" s="175">
        <f>SUM(E208:E216)</f>
        <v>0</v>
      </c>
    </row>
    <row r="218" spans="1:8" ht="21.75" customHeight="1" x14ac:dyDescent="0.25">
      <c r="A218" s="173"/>
      <c r="B218" s="175"/>
      <c r="C218" s="190"/>
      <c r="D218" s="175"/>
      <c r="E218" s="175"/>
    </row>
    <row r="219" spans="1:8" ht="12.6" customHeight="1" x14ac:dyDescent="0.25">
      <c r="A219" s="207" t="s">
        <v>342</v>
      </c>
      <c r="B219" s="207"/>
      <c r="C219" s="207"/>
      <c r="D219" s="207"/>
      <c r="E219" s="207"/>
    </row>
    <row r="220" spans="1:8" ht="12.6" customHeight="1" x14ac:dyDescent="0.25">
      <c r="A220" s="207"/>
      <c r="B220" s="282" t="s">
        <v>1254</v>
      </c>
      <c r="C220" s="282"/>
      <c r="D220" s="207"/>
      <c r="E220" s="207"/>
    </row>
    <row r="221" spans="1:8" ht="12.6" customHeight="1" x14ac:dyDescent="0.25">
      <c r="A221" s="267" t="s">
        <v>1254</v>
      </c>
      <c r="B221" s="207"/>
      <c r="C221" s="188">
        <v>590287.87999999989</v>
      </c>
      <c r="D221" s="172">
        <f>C221</f>
        <v>590287.87999999989</v>
      </c>
      <c r="E221" s="207"/>
    </row>
    <row r="222" spans="1:8" ht="12.6" customHeight="1" x14ac:dyDescent="0.25">
      <c r="A222" s="252" t="s">
        <v>343</v>
      </c>
      <c r="B222" s="252"/>
      <c r="C222" s="252"/>
      <c r="D222" s="252"/>
      <c r="E222" s="252"/>
    </row>
    <row r="223" spans="1:8" ht="12.6" customHeight="1" x14ac:dyDescent="0.25">
      <c r="A223" s="173" t="s">
        <v>344</v>
      </c>
      <c r="B223" s="172" t="s">
        <v>256</v>
      </c>
      <c r="C223" s="188">
        <v>652024.07999999996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8">
        <v>2547681.4399999995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8">
        <v>33456.719993384184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8">
        <v>38390.199999999997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8">
        <v>1231570.5584411344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8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0"/>
      <c r="D229" s="175">
        <f>SUM(C223:C228)</f>
        <v>4503122.9984345185</v>
      </c>
      <c r="E229" s="175"/>
    </row>
    <row r="230" spans="1:5" ht="12.6" customHeight="1" x14ac:dyDescent="0.25">
      <c r="A230" s="252" t="s">
        <v>351</v>
      </c>
      <c r="B230" s="252"/>
      <c r="C230" s="252"/>
      <c r="D230" s="252"/>
      <c r="E230" s="252"/>
    </row>
    <row r="231" spans="1:5" ht="12.6" customHeight="1" x14ac:dyDescent="0.25">
      <c r="A231" s="171" t="s">
        <v>352</v>
      </c>
      <c r="B231" s="172" t="s">
        <v>256</v>
      </c>
      <c r="C231" s="188">
        <v>431</v>
      </c>
      <c r="D231" s="175"/>
      <c r="E231" s="175"/>
    </row>
    <row r="232" spans="1:5" ht="12.6" customHeight="1" x14ac:dyDescent="0.25">
      <c r="A232" s="171"/>
      <c r="B232" s="172"/>
      <c r="C232" s="190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8">
        <v>1824.0515110638173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8">
        <v>213342.23848893616</v>
      </c>
      <c r="D234" s="175"/>
      <c r="E234" s="175"/>
    </row>
    <row r="235" spans="1:5" ht="12.6" customHeight="1" x14ac:dyDescent="0.25">
      <c r="A235" s="173"/>
      <c r="B235" s="175"/>
      <c r="C235" s="190"/>
      <c r="D235" s="175"/>
      <c r="E235" s="175"/>
    </row>
    <row r="236" spans="1:5" ht="12.6" customHeight="1" x14ac:dyDescent="0.25">
      <c r="A236" s="171" t="s">
        <v>355</v>
      </c>
      <c r="B236" s="175"/>
      <c r="C236" s="190"/>
      <c r="D236" s="175">
        <f>SUM(C233:C235)</f>
        <v>215166.28999999998</v>
      </c>
      <c r="E236" s="175"/>
    </row>
    <row r="237" spans="1:5" ht="12.6" customHeight="1" x14ac:dyDescent="0.25">
      <c r="A237" s="252" t="s">
        <v>356</v>
      </c>
      <c r="B237" s="252"/>
      <c r="C237" s="252"/>
      <c r="D237" s="252"/>
      <c r="E237" s="252"/>
    </row>
    <row r="238" spans="1:5" ht="12.6" customHeight="1" x14ac:dyDescent="0.25">
      <c r="A238" s="173" t="s">
        <v>357</v>
      </c>
      <c r="B238" s="172" t="s">
        <v>256</v>
      </c>
      <c r="C238" s="188">
        <v>437267.24156548141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8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0"/>
      <c r="D240" s="175">
        <f>SUM(C238:C239)</f>
        <v>437267.24156548141</v>
      </c>
      <c r="E240" s="175"/>
    </row>
    <row r="241" spans="1:5" ht="12.6" customHeight="1" x14ac:dyDescent="0.25">
      <c r="A241" s="173"/>
      <c r="B241" s="175"/>
      <c r="C241" s="190"/>
      <c r="D241" s="175"/>
      <c r="E241" s="175"/>
    </row>
    <row r="242" spans="1:5" ht="12.6" customHeight="1" x14ac:dyDescent="0.25">
      <c r="A242" s="173" t="s">
        <v>359</v>
      </c>
      <c r="B242" s="175"/>
      <c r="C242" s="190"/>
      <c r="D242" s="175">
        <f>D221+D229+D236+D240</f>
        <v>5745844.4100000001</v>
      </c>
      <c r="E242" s="175"/>
    </row>
    <row r="243" spans="1:5" ht="12.6" customHeight="1" x14ac:dyDescent="0.25">
      <c r="A243" s="173"/>
      <c r="B243" s="173"/>
      <c r="C243" s="190"/>
      <c r="D243" s="175"/>
      <c r="E243" s="175"/>
    </row>
    <row r="244" spans="1:5" ht="12.6" customHeight="1" x14ac:dyDescent="0.25">
      <c r="A244" s="173"/>
      <c r="B244" s="173"/>
      <c r="C244" s="190"/>
      <c r="D244" s="175"/>
      <c r="E244" s="175"/>
    </row>
    <row r="245" spans="1:5" ht="12.6" customHeight="1" x14ac:dyDescent="0.25">
      <c r="A245" s="173"/>
      <c r="B245" s="173"/>
      <c r="C245" s="190"/>
      <c r="D245" s="175"/>
      <c r="E245" s="175"/>
    </row>
    <row r="246" spans="1:5" ht="12.6" customHeight="1" x14ac:dyDescent="0.25">
      <c r="A246" s="173"/>
      <c r="B246" s="173"/>
      <c r="C246" s="190"/>
      <c r="D246" s="175"/>
      <c r="E246" s="175"/>
    </row>
    <row r="247" spans="1:5" ht="21.75" customHeight="1" x14ac:dyDescent="0.25">
      <c r="A247" s="173"/>
      <c r="B247" s="173"/>
      <c r="C247" s="190"/>
      <c r="D247" s="175"/>
      <c r="E247" s="175"/>
    </row>
    <row r="248" spans="1:5" ht="12.45" customHeight="1" x14ac:dyDescent="0.25">
      <c r="A248" s="207" t="s">
        <v>360</v>
      </c>
      <c r="B248" s="207"/>
      <c r="C248" s="207"/>
      <c r="D248" s="207"/>
      <c r="E248" s="207"/>
    </row>
    <row r="249" spans="1:5" ht="11.25" customHeight="1" x14ac:dyDescent="0.25">
      <c r="A249" s="252" t="s">
        <v>361</v>
      </c>
      <c r="B249" s="252"/>
      <c r="C249" s="252"/>
      <c r="D249" s="252"/>
      <c r="E249" s="252"/>
    </row>
    <row r="250" spans="1:5" ht="12.45" customHeight="1" x14ac:dyDescent="0.25">
      <c r="A250" s="173" t="s">
        <v>362</v>
      </c>
      <c r="B250" s="172" t="s">
        <v>256</v>
      </c>
      <c r="C250" s="188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8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8"/>
      <c r="D253" s="175"/>
      <c r="E253" s="175"/>
    </row>
    <row r="254" spans="1:5" ht="12.45" customHeight="1" x14ac:dyDescent="0.25">
      <c r="A254" s="173" t="s">
        <v>1240</v>
      </c>
      <c r="B254" s="172" t="s">
        <v>256</v>
      </c>
      <c r="C254" s="188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8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8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8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8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8"/>
      <c r="D259" s="175"/>
      <c r="E259" s="175"/>
    </row>
    <row r="260" spans="1:5" ht="12.45" customHeight="1" x14ac:dyDescent="0.25">
      <c r="A260" s="173" t="s">
        <v>371</v>
      </c>
      <c r="B260" s="175"/>
      <c r="C260" s="190"/>
      <c r="D260" s="175">
        <f>SUM(C250:C252)-C253+SUM(C254:C259)</f>
        <v>0</v>
      </c>
      <c r="E260" s="175"/>
    </row>
    <row r="261" spans="1:5" ht="11.25" customHeight="1" x14ac:dyDescent="0.25">
      <c r="A261" s="252" t="s">
        <v>372</v>
      </c>
      <c r="B261" s="252"/>
      <c r="C261" s="252"/>
      <c r="D261" s="252"/>
      <c r="E261" s="252"/>
    </row>
    <row r="262" spans="1:5" ht="12.45" customHeight="1" x14ac:dyDescent="0.25">
      <c r="A262" s="173" t="s">
        <v>362</v>
      </c>
      <c r="B262" s="172" t="s">
        <v>256</v>
      </c>
      <c r="C262" s="188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8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8"/>
      <c r="D264" s="175"/>
      <c r="E264" s="175"/>
    </row>
    <row r="265" spans="1:5" ht="12.45" customHeight="1" x14ac:dyDescent="0.25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25">
      <c r="A266" s="252" t="s">
        <v>375</v>
      </c>
      <c r="B266" s="252"/>
      <c r="C266" s="252"/>
      <c r="D266" s="252"/>
      <c r="E266" s="252"/>
    </row>
    <row r="267" spans="1:5" ht="12.45" customHeight="1" x14ac:dyDescent="0.25">
      <c r="A267" s="173" t="s">
        <v>332</v>
      </c>
      <c r="B267" s="172" t="s">
        <v>256</v>
      </c>
      <c r="C267" s="188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8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8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8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8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8"/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8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8"/>
      <c r="D274" s="175"/>
      <c r="E274" s="175"/>
    </row>
    <row r="275" spans="1:5" ht="12.45" customHeight="1" x14ac:dyDescent="0.25">
      <c r="A275" s="173" t="s">
        <v>379</v>
      </c>
      <c r="B275" s="175"/>
      <c r="C275" s="190"/>
      <c r="D275" s="175">
        <f>SUM(C267:C274)</f>
        <v>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8"/>
      <c r="D276" s="175"/>
      <c r="E276" s="175"/>
    </row>
    <row r="277" spans="1:5" ht="12.6" customHeight="1" x14ac:dyDescent="0.25">
      <c r="A277" s="173" t="s">
        <v>381</v>
      </c>
      <c r="B277" s="175"/>
      <c r="C277" s="190"/>
      <c r="D277" s="175">
        <f>D275-C276</f>
        <v>0</v>
      </c>
      <c r="E277" s="175"/>
    </row>
    <row r="278" spans="1:5" ht="12.6" customHeight="1" x14ac:dyDescent="0.25">
      <c r="A278" s="252" t="s">
        <v>382</v>
      </c>
      <c r="B278" s="252"/>
      <c r="C278" s="252"/>
      <c r="D278" s="252"/>
      <c r="E278" s="252"/>
    </row>
    <row r="279" spans="1:5" ht="12.6" customHeight="1" x14ac:dyDescent="0.25">
      <c r="A279" s="173" t="s">
        <v>383</v>
      </c>
      <c r="B279" s="172" t="s">
        <v>256</v>
      </c>
      <c r="C279" s="188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8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8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8"/>
      <c r="D282" s="175"/>
      <c r="E282" s="175"/>
    </row>
    <row r="283" spans="1:5" ht="12.6" customHeight="1" x14ac:dyDescent="0.25">
      <c r="A283" s="173" t="s">
        <v>386</v>
      </c>
      <c r="B283" s="175"/>
      <c r="C283" s="190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0"/>
      <c r="D284" s="175"/>
      <c r="E284" s="175"/>
    </row>
    <row r="285" spans="1:5" ht="12.6" customHeight="1" x14ac:dyDescent="0.25">
      <c r="A285" s="252" t="s">
        <v>387</v>
      </c>
      <c r="B285" s="252"/>
      <c r="C285" s="252"/>
      <c r="D285" s="252"/>
      <c r="E285" s="252"/>
    </row>
    <row r="286" spans="1:5" ht="12.6" customHeight="1" x14ac:dyDescent="0.25">
      <c r="A286" s="173" t="s">
        <v>388</v>
      </c>
      <c r="B286" s="172" t="s">
        <v>256</v>
      </c>
      <c r="C286" s="188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8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8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8"/>
      <c r="D289" s="175"/>
      <c r="E289" s="175"/>
    </row>
    <row r="290" spans="1:5" ht="12.6" customHeight="1" x14ac:dyDescent="0.25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0"/>
      <c r="D291" s="175"/>
      <c r="E291" s="175"/>
    </row>
    <row r="292" spans="1:5" ht="12.6" customHeight="1" x14ac:dyDescent="0.25">
      <c r="A292" s="173" t="s">
        <v>393</v>
      </c>
      <c r="B292" s="175"/>
      <c r="C292" s="190"/>
      <c r="D292" s="175">
        <f>D260+D265+D277+D283+D290</f>
        <v>0</v>
      </c>
      <c r="E292" s="175"/>
    </row>
    <row r="293" spans="1:5" ht="12.6" customHeight="1" x14ac:dyDescent="0.25">
      <c r="A293" s="173"/>
      <c r="B293" s="173"/>
      <c r="C293" s="190"/>
      <c r="D293" s="175"/>
      <c r="E293" s="175"/>
    </row>
    <row r="294" spans="1:5" ht="12.6" customHeight="1" x14ac:dyDescent="0.25">
      <c r="A294" s="173"/>
      <c r="B294" s="173"/>
      <c r="C294" s="190"/>
      <c r="D294" s="175"/>
      <c r="E294" s="175"/>
    </row>
    <row r="295" spans="1:5" ht="12.6" customHeight="1" x14ac:dyDescent="0.25">
      <c r="A295" s="173"/>
      <c r="B295" s="173"/>
      <c r="C295" s="190"/>
      <c r="D295" s="175"/>
      <c r="E295" s="175"/>
    </row>
    <row r="296" spans="1:5" ht="12.6" customHeight="1" x14ac:dyDescent="0.25">
      <c r="A296" s="173"/>
      <c r="B296" s="173"/>
      <c r="C296" s="190"/>
      <c r="D296" s="175"/>
      <c r="E296" s="175"/>
    </row>
    <row r="297" spans="1:5" ht="12.6" customHeight="1" x14ac:dyDescent="0.25">
      <c r="A297" s="173"/>
      <c r="B297" s="173"/>
      <c r="C297" s="190"/>
      <c r="D297" s="175"/>
      <c r="E297" s="175"/>
    </row>
    <row r="298" spans="1:5" ht="12.6" customHeight="1" x14ac:dyDescent="0.25">
      <c r="A298" s="173"/>
      <c r="B298" s="173"/>
      <c r="C298" s="190"/>
      <c r="D298" s="175"/>
      <c r="E298" s="175"/>
    </row>
    <row r="299" spans="1:5" ht="12.6" customHeight="1" x14ac:dyDescent="0.25">
      <c r="A299" s="173"/>
      <c r="B299" s="173"/>
      <c r="C299" s="190"/>
      <c r="D299" s="175"/>
      <c r="E299" s="175"/>
    </row>
    <row r="300" spans="1:5" ht="12.6" customHeight="1" x14ac:dyDescent="0.25">
      <c r="A300" s="173"/>
      <c r="B300" s="173"/>
      <c r="C300" s="190"/>
      <c r="D300" s="175"/>
      <c r="E300" s="175"/>
    </row>
    <row r="301" spans="1:5" ht="20.25" customHeight="1" x14ac:dyDescent="0.25">
      <c r="A301" s="173"/>
      <c r="B301" s="173"/>
      <c r="C301" s="190"/>
      <c r="D301" s="175"/>
      <c r="E301" s="175"/>
    </row>
    <row r="302" spans="1:5" ht="12.6" customHeight="1" x14ac:dyDescent="0.25">
      <c r="A302" s="207" t="s">
        <v>394</v>
      </c>
      <c r="B302" s="207"/>
      <c r="C302" s="207"/>
      <c r="D302" s="207"/>
      <c r="E302" s="207"/>
    </row>
    <row r="303" spans="1:5" ht="14.25" customHeight="1" x14ac:dyDescent="0.25">
      <c r="A303" s="252" t="s">
        <v>395</v>
      </c>
      <c r="B303" s="252"/>
      <c r="C303" s="252"/>
      <c r="D303" s="252"/>
      <c r="E303" s="252"/>
    </row>
    <row r="304" spans="1:5" ht="12.6" customHeight="1" x14ac:dyDescent="0.25">
      <c r="A304" s="173" t="s">
        <v>396</v>
      </c>
      <c r="B304" s="172" t="s">
        <v>256</v>
      </c>
      <c r="C304" s="188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8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8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8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8"/>
      <c r="D308" s="175"/>
      <c r="E308" s="175"/>
    </row>
    <row r="309" spans="1:5" ht="12.6" customHeight="1" x14ac:dyDescent="0.25">
      <c r="A309" s="173" t="s">
        <v>1241</v>
      </c>
      <c r="B309" s="172" t="s">
        <v>256</v>
      </c>
      <c r="C309" s="188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8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8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8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8"/>
      <c r="D313" s="175"/>
      <c r="E313" s="175"/>
    </row>
    <row r="314" spans="1:5" ht="12.6" customHeight="1" x14ac:dyDescent="0.25">
      <c r="A314" s="173" t="s">
        <v>405</v>
      </c>
      <c r="B314" s="175"/>
      <c r="C314" s="190"/>
      <c r="D314" s="175">
        <f>SUM(C304:C313)</f>
        <v>0</v>
      </c>
      <c r="E314" s="175"/>
    </row>
    <row r="315" spans="1:5" ht="12.6" customHeight="1" x14ac:dyDescent="0.25">
      <c r="A315" s="252" t="s">
        <v>406</v>
      </c>
      <c r="B315" s="252"/>
      <c r="C315" s="252"/>
      <c r="D315" s="252"/>
      <c r="E315" s="252"/>
    </row>
    <row r="316" spans="1:5" ht="12.6" customHeight="1" x14ac:dyDescent="0.25">
      <c r="A316" s="173" t="s">
        <v>407</v>
      </c>
      <c r="B316" s="172" t="s">
        <v>256</v>
      </c>
      <c r="C316" s="188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8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8"/>
      <c r="D318" s="175"/>
      <c r="E318" s="175"/>
    </row>
    <row r="319" spans="1:5" ht="12.6" customHeight="1" x14ac:dyDescent="0.25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" customHeight="1" x14ac:dyDescent="0.25">
      <c r="A320" s="252" t="s">
        <v>411</v>
      </c>
      <c r="B320" s="252"/>
      <c r="C320" s="252"/>
      <c r="D320" s="252"/>
      <c r="E320" s="252"/>
    </row>
    <row r="321" spans="1:5" ht="12.6" customHeight="1" x14ac:dyDescent="0.25">
      <c r="A321" s="173" t="s">
        <v>412</v>
      </c>
      <c r="B321" s="172" t="s">
        <v>256</v>
      </c>
      <c r="C321" s="188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8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8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8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8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8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8"/>
      <c r="D327" s="175"/>
      <c r="E327" s="175"/>
    </row>
    <row r="328" spans="1:5" ht="19.5" customHeight="1" x14ac:dyDescent="0.25">
      <c r="A328" s="173" t="s">
        <v>203</v>
      </c>
      <c r="B328" s="175"/>
      <c r="C328" s="190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0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0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0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0"/>
      <c r="D332" s="175"/>
      <c r="E332" s="175"/>
    </row>
    <row r="333" spans="1:5" ht="12.6" customHeight="1" x14ac:dyDescent="0.25">
      <c r="A333" s="173"/>
      <c r="B333" s="172"/>
      <c r="C333" s="227"/>
      <c r="D333" s="175"/>
      <c r="E333" s="175"/>
    </row>
    <row r="334" spans="1:5" ht="12.6" customHeight="1" x14ac:dyDescent="0.25">
      <c r="A334" s="173" t="s">
        <v>1141</v>
      </c>
      <c r="B334" s="172" t="s">
        <v>256</v>
      </c>
      <c r="C334" s="220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0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0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8"/>
      <c r="D337" s="175"/>
      <c r="E337" s="175"/>
    </row>
    <row r="338" spans="1:5" ht="12.6" customHeight="1" x14ac:dyDescent="0.25">
      <c r="A338" s="173" t="s">
        <v>1252</v>
      </c>
      <c r="B338" s="172" t="s">
        <v>256</v>
      </c>
      <c r="C338" s="188"/>
      <c r="D338" s="175"/>
      <c r="E338" s="175"/>
    </row>
    <row r="339" spans="1:5" ht="12.6" customHeight="1" x14ac:dyDescent="0.25">
      <c r="A339" s="173" t="s">
        <v>424</v>
      </c>
      <c r="B339" s="175"/>
      <c r="C339" s="190"/>
      <c r="D339" s="175">
        <f>D314+D319+D330+C332+C336+C337</f>
        <v>0</v>
      </c>
      <c r="E339" s="175"/>
    </row>
    <row r="340" spans="1:5" ht="12.6" customHeight="1" x14ac:dyDescent="0.25">
      <c r="A340" s="173"/>
      <c r="B340" s="175"/>
      <c r="C340" s="190"/>
      <c r="D340" s="175"/>
      <c r="E340" s="175"/>
    </row>
    <row r="341" spans="1:5" ht="12.6" customHeight="1" x14ac:dyDescent="0.25">
      <c r="A341" s="173" t="s">
        <v>425</v>
      </c>
      <c r="B341" s="175"/>
      <c r="C341" s="190"/>
      <c r="D341" s="175">
        <f>D292</f>
        <v>0</v>
      </c>
      <c r="E341" s="175"/>
    </row>
    <row r="342" spans="1:5" ht="12.6" customHeight="1" x14ac:dyDescent="0.25">
      <c r="A342" s="173"/>
      <c r="B342" s="173"/>
      <c r="C342" s="190"/>
      <c r="D342" s="175"/>
      <c r="E342" s="175"/>
    </row>
    <row r="343" spans="1:5" ht="12.6" customHeight="1" x14ac:dyDescent="0.25">
      <c r="A343" s="173"/>
      <c r="B343" s="173"/>
      <c r="C343" s="190"/>
      <c r="D343" s="175"/>
      <c r="E343" s="175"/>
    </row>
    <row r="344" spans="1:5" ht="12.6" customHeight="1" x14ac:dyDescent="0.25">
      <c r="A344" s="173"/>
      <c r="B344" s="173"/>
      <c r="C344" s="190"/>
      <c r="D344" s="175"/>
      <c r="E344" s="175"/>
    </row>
    <row r="345" spans="1:5" ht="12.6" customHeight="1" x14ac:dyDescent="0.25">
      <c r="A345" s="173"/>
      <c r="B345" s="173"/>
      <c r="C345" s="190"/>
      <c r="D345" s="175"/>
      <c r="E345" s="175"/>
    </row>
    <row r="346" spans="1:5" ht="12.6" customHeight="1" x14ac:dyDescent="0.25">
      <c r="A346" s="173"/>
      <c r="B346" s="173"/>
      <c r="C346" s="190"/>
      <c r="D346" s="175"/>
      <c r="E346" s="175"/>
    </row>
    <row r="347" spans="1:5" ht="12.6" customHeight="1" x14ac:dyDescent="0.25">
      <c r="A347" s="173"/>
      <c r="B347" s="173"/>
      <c r="C347" s="190"/>
      <c r="D347" s="175"/>
      <c r="E347" s="175"/>
    </row>
    <row r="348" spans="1:5" ht="12.6" customHeight="1" x14ac:dyDescent="0.25">
      <c r="A348" s="173"/>
      <c r="B348" s="173"/>
      <c r="C348" s="190"/>
      <c r="D348" s="175"/>
      <c r="E348" s="175"/>
    </row>
    <row r="349" spans="1:5" ht="12.6" customHeight="1" x14ac:dyDescent="0.25">
      <c r="A349" s="173"/>
      <c r="B349" s="173"/>
      <c r="C349" s="190"/>
      <c r="D349" s="175"/>
      <c r="E349" s="175"/>
    </row>
    <row r="350" spans="1:5" ht="12.6" customHeight="1" x14ac:dyDescent="0.25">
      <c r="A350" s="173"/>
      <c r="B350" s="173"/>
      <c r="C350" s="190"/>
      <c r="D350" s="175"/>
      <c r="E350" s="175"/>
    </row>
    <row r="351" spans="1:5" ht="12.6" customHeight="1" x14ac:dyDescent="0.25">
      <c r="A351" s="173"/>
      <c r="B351" s="173"/>
      <c r="C351" s="190"/>
      <c r="D351" s="175"/>
      <c r="E351" s="175"/>
    </row>
    <row r="352" spans="1:5" ht="12.6" customHeight="1" x14ac:dyDescent="0.25">
      <c r="A352" s="173"/>
      <c r="B352" s="173"/>
      <c r="C352" s="190"/>
      <c r="D352" s="175"/>
      <c r="E352" s="175"/>
    </row>
    <row r="353" spans="1:5" ht="12.6" customHeight="1" x14ac:dyDescent="0.25">
      <c r="A353" s="173"/>
      <c r="B353" s="173"/>
      <c r="C353" s="190"/>
      <c r="D353" s="175"/>
      <c r="E353" s="175"/>
    </row>
    <row r="354" spans="1:5" ht="12.6" customHeight="1" x14ac:dyDescent="0.25">
      <c r="A354" s="173"/>
      <c r="B354" s="173"/>
      <c r="C354" s="190"/>
      <c r="D354" s="175"/>
      <c r="E354" s="175"/>
    </row>
    <row r="355" spans="1:5" ht="12.6" customHeight="1" x14ac:dyDescent="0.25">
      <c r="A355" s="173"/>
      <c r="B355" s="173"/>
      <c r="C355" s="190"/>
      <c r="D355" s="175"/>
      <c r="E355" s="175"/>
    </row>
    <row r="356" spans="1:5" ht="20.25" customHeight="1" x14ac:dyDescent="0.25">
      <c r="A356" s="173"/>
      <c r="B356" s="173"/>
      <c r="C356" s="190"/>
      <c r="D356" s="175"/>
      <c r="E356" s="175"/>
    </row>
    <row r="357" spans="1:5" ht="12.6" customHeight="1" x14ac:dyDescent="0.25">
      <c r="A357" s="207" t="s">
        <v>426</v>
      </c>
      <c r="B357" s="207"/>
      <c r="C357" s="207"/>
      <c r="D357" s="207"/>
      <c r="E357" s="207"/>
    </row>
    <row r="358" spans="1:5" ht="12.6" customHeight="1" x14ac:dyDescent="0.25">
      <c r="A358" s="252" t="s">
        <v>427</v>
      </c>
      <c r="B358" s="252"/>
      <c r="C358" s="252"/>
      <c r="D358" s="252"/>
      <c r="E358" s="252"/>
    </row>
    <row r="359" spans="1:5" ht="12.6" customHeight="1" x14ac:dyDescent="0.25">
      <c r="A359" s="173" t="s">
        <v>428</v>
      </c>
      <c r="B359" s="172" t="s">
        <v>256</v>
      </c>
      <c r="C359" s="188">
        <v>877616.58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8">
        <v>22168209.43</v>
      </c>
      <c r="D360" s="175"/>
      <c r="E360" s="175"/>
    </row>
    <row r="361" spans="1:5" ht="12.6" customHeight="1" x14ac:dyDescent="0.25">
      <c r="A361" s="173" t="s">
        <v>430</v>
      </c>
      <c r="B361" s="175"/>
      <c r="C361" s="190"/>
      <c r="D361" s="175">
        <f>SUM(C359:C360)</f>
        <v>23045826.009999998</v>
      </c>
      <c r="E361" s="175"/>
    </row>
    <row r="362" spans="1:5" ht="12.6" customHeight="1" x14ac:dyDescent="0.25">
      <c r="A362" s="252" t="s">
        <v>431</v>
      </c>
      <c r="B362" s="252"/>
      <c r="C362" s="252"/>
      <c r="D362" s="252"/>
      <c r="E362" s="252"/>
    </row>
    <row r="363" spans="1:5" ht="12.6" customHeight="1" x14ac:dyDescent="0.25">
      <c r="A363" s="173" t="s">
        <v>1254</v>
      </c>
      <c r="B363" s="252"/>
      <c r="C363" s="188">
        <v>590287.87999999989</v>
      </c>
      <c r="D363" s="175"/>
      <c r="E363" s="252"/>
    </row>
    <row r="364" spans="1:5" ht="12.6" customHeight="1" x14ac:dyDescent="0.25">
      <c r="A364" s="173" t="s">
        <v>432</v>
      </c>
      <c r="B364" s="172" t="s">
        <v>256</v>
      </c>
      <c r="C364" s="188">
        <v>4472305.2599999988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8">
        <v>215166.28999999998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8">
        <v>468084.98</v>
      </c>
      <c r="D366" s="175"/>
      <c r="E366" s="175"/>
    </row>
    <row r="367" spans="1:5" ht="12.6" customHeight="1" x14ac:dyDescent="0.25">
      <c r="A367" s="173" t="s">
        <v>359</v>
      </c>
      <c r="B367" s="175"/>
      <c r="C367" s="190"/>
      <c r="D367" s="175">
        <f>SUM(C363:C366)</f>
        <v>5745844.4099999983</v>
      </c>
      <c r="E367" s="175"/>
    </row>
    <row r="368" spans="1:5" ht="12.6" customHeight="1" x14ac:dyDescent="0.25">
      <c r="A368" s="173" t="s">
        <v>435</v>
      </c>
      <c r="B368" s="175"/>
      <c r="C368" s="190"/>
      <c r="D368" s="175">
        <f>D361-D367</f>
        <v>17299981.600000001</v>
      </c>
      <c r="E368" s="175"/>
    </row>
    <row r="369" spans="1:5" ht="12.6" customHeight="1" x14ac:dyDescent="0.25">
      <c r="A369" s="252" t="s">
        <v>436</v>
      </c>
      <c r="B369" s="252"/>
      <c r="C369" s="252"/>
      <c r="D369" s="252"/>
      <c r="E369" s="252"/>
    </row>
    <row r="370" spans="1:5" ht="12.6" customHeight="1" x14ac:dyDescent="0.25">
      <c r="A370" s="173" t="s">
        <v>437</v>
      </c>
      <c r="B370" s="172" t="s">
        <v>256</v>
      </c>
      <c r="C370" s="188">
        <v>1100721.32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8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0"/>
      <c r="D372" s="175">
        <f>SUM(C370:C371)</f>
        <v>1100721.32</v>
      </c>
      <c r="E372" s="175"/>
    </row>
    <row r="373" spans="1:5" ht="12.6" customHeight="1" x14ac:dyDescent="0.25">
      <c r="A373" s="173" t="s">
        <v>440</v>
      </c>
      <c r="B373" s="175"/>
      <c r="C373" s="190"/>
      <c r="D373" s="175">
        <f>D368+D372</f>
        <v>18400702.920000002</v>
      </c>
      <c r="E373" s="175"/>
    </row>
    <row r="374" spans="1:5" ht="12.6" customHeight="1" x14ac:dyDescent="0.25">
      <c r="A374" s="173"/>
      <c r="B374" s="175"/>
      <c r="C374" s="190"/>
      <c r="D374" s="175"/>
      <c r="E374" s="175"/>
    </row>
    <row r="375" spans="1:5" ht="12.6" customHeight="1" x14ac:dyDescent="0.25">
      <c r="A375" s="173"/>
      <c r="B375" s="175"/>
      <c r="C375" s="190"/>
      <c r="D375" s="175"/>
      <c r="E375" s="175"/>
    </row>
    <row r="376" spans="1:5" ht="12.6" customHeight="1" x14ac:dyDescent="0.25">
      <c r="A376" s="173"/>
      <c r="B376" s="175"/>
      <c r="C376" s="190"/>
      <c r="D376" s="175"/>
      <c r="E376" s="175"/>
    </row>
    <row r="377" spans="1:5" ht="12.6" customHeight="1" x14ac:dyDescent="0.25">
      <c r="A377" s="252" t="s">
        <v>441</v>
      </c>
      <c r="B377" s="252"/>
      <c r="C377" s="252"/>
      <c r="D377" s="252"/>
      <c r="E377" s="252"/>
    </row>
    <row r="378" spans="1:5" ht="12.6" customHeight="1" x14ac:dyDescent="0.25">
      <c r="A378" s="173" t="s">
        <v>442</v>
      </c>
      <c r="B378" s="172" t="s">
        <v>256</v>
      </c>
      <c r="C378" s="188">
        <v>6633169.0299999993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8">
        <v>1539390.7599999991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8">
        <v>148123.56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8">
        <v>1219596.3500000006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8">
        <v>177667.78999999998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8">
        <v>3859741.2199999993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8">
        <v>1989608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8">
        <v>71371.549999999974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8">
        <v>44367.35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8">
        <v>134234.13000000003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8">
        <v>281398.92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8">
        <v>304010.55999999994</v>
      </c>
      <c r="D389" s="175"/>
      <c r="E389" s="175"/>
    </row>
    <row r="390" spans="1:6" ht="12.6" customHeight="1" x14ac:dyDescent="0.25">
      <c r="A390" s="173" t="s">
        <v>452</v>
      </c>
      <c r="B390" s="175"/>
      <c r="C390" s="190"/>
      <c r="D390" s="175">
        <f>SUM(C378:C389)</f>
        <v>16402679.219999999</v>
      </c>
      <c r="E390" s="175"/>
    </row>
    <row r="391" spans="1:6" ht="12.6" customHeight="1" x14ac:dyDescent="0.25">
      <c r="A391" s="173" t="s">
        <v>453</v>
      </c>
      <c r="B391" s="175"/>
      <c r="C391" s="190"/>
      <c r="D391" s="175">
        <f>D373-D390</f>
        <v>1998023.700000003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8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0"/>
      <c r="D393" s="194">
        <f>D391+C392</f>
        <v>1998023.700000003</v>
      </c>
      <c r="E393" s="175"/>
      <c r="F393" s="196"/>
    </row>
    <row r="394" spans="1:6" ht="12.6" customHeight="1" x14ac:dyDescent="0.25">
      <c r="A394" s="173" t="s">
        <v>456</v>
      </c>
      <c r="B394" s="172" t="s">
        <v>256</v>
      </c>
      <c r="C394" s="188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8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0"/>
      <c r="D396" s="175">
        <f>D393+C394-C395</f>
        <v>1998023.700000003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5"/>
    </row>
    <row r="412" spans="1:5" ht="12.6" customHeight="1" x14ac:dyDescent="0.25">
      <c r="A412" s="179" t="str">
        <f>C84&amp;"   "&amp;"H-"&amp;FIXED(C83,0,TRUE)&amp;"     FYE "&amp;C82</f>
        <v>Peace Island Medical Center   H-0     FYE 06/30/2017</v>
      </c>
      <c r="B412" s="179"/>
      <c r="C412" s="179"/>
      <c r="D412" s="179"/>
      <c r="E412" s="255"/>
    </row>
    <row r="413" spans="1:5" ht="12.6" customHeight="1" x14ac:dyDescent="0.2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89</v>
      </c>
      <c r="C414" s="193">
        <f>E138</f>
        <v>89</v>
      </c>
      <c r="D414" s="179"/>
    </row>
    <row r="415" spans="1:5" ht="12.6" customHeight="1" x14ac:dyDescent="0.25">
      <c r="A415" s="179" t="s">
        <v>464</v>
      </c>
      <c r="B415" s="179">
        <f>D111</f>
        <v>233</v>
      </c>
      <c r="C415" s="179">
        <f>E139</f>
        <v>233</v>
      </c>
      <c r="D415" s="193">
        <f>SUM(C59:H59)+N59</f>
        <v>233</v>
      </c>
    </row>
    <row r="416" spans="1:5" ht="12.6" customHeight="1" x14ac:dyDescent="0.25">
      <c r="A416" s="179"/>
      <c r="B416" s="179"/>
      <c r="C416" s="193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3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5"/>
      <c r="B422" s="205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1243</v>
      </c>
      <c r="B424" s="179">
        <f>D114</f>
        <v>0</v>
      </c>
      <c r="D424" s="179">
        <f>J59</f>
        <v>0</v>
      </c>
    </row>
    <row r="425" spans="1:7" ht="12.6" customHeight="1" x14ac:dyDescent="0.25">
      <c r="A425" s="205"/>
      <c r="B425" s="205"/>
      <c r="C425" s="205"/>
      <c r="D425" s="205"/>
      <c r="F425" s="205"/>
      <c r="G425" s="205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6633169.0299999993</v>
      </c>
      <c r="C427" s="179">
        <f t="shared" ref="C427:C434" si="13">CE61</f>
        <v>6633169.0299999993</v>
      </c>
      <c r="D427" s="179"/>
    </row>
    <row r="428" spans="1:7" ht="12.6" customHeight="1" x14ac:dyDescent="0.25">
      <c r="A428" s="179" t="s">
        <v>3</v>
      </c>
      <c r="B428" s="179">
        <f t="shared" si="12"/>
        <v>1539390.7599999991</v>
      </c>
      <c r="C428" s="179">
        <f t="shared" si="13"/>
        <v>1539394</v>
      </c>
      <c r="D428" s="179">
        <f>D173</f>
        <v>1539390.7599999991</v>
      </c>
    </row>
    <row r="429" spans="1:7" ht="12.6" customHeight="1" x14ac:dyDescent="0.25">
      <c r="A429" s="179" t="s">
        <v>236</v>
      </c>
      <c r="B429" s="179">
        <f t="shared" si="12"/>
        <v>148123.56</v>
      </c>
      <c r="C429" s="179">
        <f t="shared" si="13"/>
        <v>148123.56</v>
      </c>
      <c r="D429" s="179"/>
    </row>
    <row r="430" spans="1:7" ht="12.6" customHeight="1" x14ac:dyDescent="0.25">
      <c r="A430" s="179" t="s">
        <v>237</v>
      </c>
      <c r="B430" s="179">
        <f t="shared" si="12"/>
        <v>1219596.3500000006</v>
      </c>
      <c r="C430" s="179">
        <f t="shared" si="13"/>
        <v>1219596.3500000006</v>
      </c>
      <c r="D430" s="179"/>
    </row>
    <row r="431" spans="1:7" ht="12.6" customHeight="1" x14ac:dyDescent="0.25">
      <c r="A431" s="179" t="s">
        <v>444</v>
      </c>
      <c r="B431" s="179">
        <f t="shared" si="12"/>
        <v>177667.78999999998</v>
      </c>
      <c r="C431" s="179">
        <f t="shared" si="13"/>
        <v>177667.78999999998</v>
      </c>
      <c r="D431" s="179"/>
    </row>
    <row r="432" spans="1:7" ht="12.6" customHeight="1" x14ac:dyDescent="0.25">
      <c r="A432" s="179" t="s">
        <v>445</v>
      </c>
      <c r="B432" s="179">
        <f t="shared" si="12"/>
        <v>3859741.2199999993</v>
      </c>
      <c r="C432" s="179">
        <f t="shared" si="13"/>
        <v>3859741.2199999993</v>
      </c>
      <c r="D432" s="179"/>
    </row>
    <row r="433" spans="1:7" ht="12.6" customHeight="1" x14ac:dyDescent="0.25">
      <c r="A433" s="179" t="s">
        <v>6</v>
      </c>
      <c r="B433" s="179">
        <f t="shared" si="12"/>
        <v>1989608</v>
      </c>
      <c r="C433" s="179">
        <f t="shared" si="13"/>
        <v>1989608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71371.549999999974</v>
      </c>
      <c r="C434" s="179">
        <f t="shared" si="13"/>
        <v>71371.549999999959</v>
      </c>
      <c r="D434" s="179">
        <f>D177</f>
        <v>71371.549999999974</v>
      </c>
    </row>
    <row r="435" spans="1:7" ht="12.6" customHeight="1" x14ac:dyDescent="0.25">
      <c r="A435" s="179" t="s">
        <v>447</v>
      </c>
      <c r="B435" s="179">
        <f t="shared" si="12"/>
        <v>44367.35</v>
      </c>
      <c r="C435" s="179"/>
      <c r="D435" s="179">
        <f>D181</f>
        <v>44367.35</v>
      </c>
    </row>
    <row r="436" spans="1:7" ht="12.6" customHeight="1" x14ac:dyDescent="0.25">
      <c r="A436" s="179" t="s">
        <v>475</v>
      </c>
      <c r="B436" s="179">
        <f t="shared" si="12"/>
        <v>134234.13000000003</v>
      </c>
      <c r="C436" s="179"/>
      <c r="D436" s="179">
        <f>D186</f>
        <v>134234.13000000003</v>
      </c>
    </row>
    <row r="437" spans="1:7" ht="12.6" customHeight="1" x14ac:dyDescent="0.25">
      <c r="A437" s="193" t="s">
        <v>449</v>
      </c>
      <c r="B437" s="193">
        <f t="shared" si="12"/>
        <v>281398.92</v>
      </c>
      <c r="C437" s="193"/>
      <c r="D437" s="193">
        <f>D190</f>
        <v>281398.92</v>
      </c>
    </row>
    <row r="438" spans="1:7" ht="12.6" customHeight="1" x14ac:dyDescent="0.25">
      <c r="A438" s="193" t="s">
        <v>476</v>
      </c>
      <c r="B438" s="193">
        <f>C386+C387+C388</f>
        <v>460000.4</v>
      </c>
      <c r="C438" s="193">
        <f>CD69</f>
        <v>460000.4</v>
      </c>
      <c r="D438" s="193">
        <f>D181+D186+D190</f>
        <v>460000.4</v>
      </c>
    </row>
    <row r="439" spans="1:7" ht="12.6" customHeight="1" x14ac:dyDescent="0.25">
      <c r="A439" s="179" t="s">
        <v>451</v>
      </c>
      <c r="B439" s="193">
        <f>C389</f>
        <v>304010.55999999994</v>
      </c>
      <c r="C439" s="193">
        <f>SUM(C69:CC69)</f>
        <v>304010.56</v>
      </c>
      <c r="D439" s="179"/>
    </row>
    <row r="440" spans="1:7" ht="12.6" customHeight="1" x14ac:dyDescent="0.25">
      <c r="A440" s="179" t="s">
        <v>477</v>
      </c>
      <c r="B440" s="193">
        <f>B438+B439</f>
        <v>764010.96</v>
      </c>
      <c r="C440" s="193">
        <f>CE69</f>
        <v>764010.96</v>
      </c>
      <c r="D440" s="179"/>
    </row>
    <row r="441" spans="1:7" ht="12.6" customHeight="1" x14ac:dyDescent="0.25">
      <c r="A441" s="179" t="s">
        <v>478</v>
      </c>
      <c r="B441" s="179">
        <f>D390</f>
        <v>16402679.219999999</v>
      </c>
      <c r="C441" s="179">
        <f>SUM(C427:C437)+C440</f>
        <v>16402682.459999997</v>
      </c>
      <c r="D441" s="179"/>
    </row>
    <row r="442" spans="1:7" ht="12.6" customHeight="1" x14ac:dyDescent="0.25">
      <c r="A442" s="205"/>
      <c r="B442" s="205"/>
      <c r="C442" s="205"/>
      <c r="D442" s="205"/>
      <c r="F442" s="205"/>
      <c r="G442" s="205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1256</v>
      </c>
      <c r="B444" s="179">
        <f>D221</f>
        <v>590287.87999999989</v>
      </c>
      <c r="C444" s="179">
        <f>C363</f>
        <v>590287.87999999989</v>
      </c>
      <c r="D444" s="179"/>
    </row>
    <row r="445" spans="1:7" ht="12.6" customHeight="1" x14ac:dyDescent="0.25">
      <c r="A445" s="179" t="s">
        <v>343</v>
      </c>
      <c r="B445" s="179">
        <f>D229</f>
        <v>4503122.9984345185</v>
      </c>
      <c r="C445" s="179">
        <f>C364</f>
        <v>4472305.2599999988</v>
      </c>
      <c r="D445" s="179"/>
    </row>
    <row r="446" spans="1:7" ht="12.6" customHeight="1" x14ac:dyDescent="0.25">
      <c r="A446" s="179" t="s">
        <v>351</v>
      </c>
      <c r="B446" s="179">
        <f>D236</f>
        <v>215166.28999999998</v>
      </c>
      <c r="C446" s="179">
        <f>C365</f>
        <v>215166.28999999998</v>
      </c>
      <c r="D446" s="179"/>
    </row>
    <row r="447" spans="1:7" ht="12.6" customHeight="1" x14ac:dyDescent="0.25">
      <c r="A447" s="179" t="s">
        <v>356</v>
      </c>
      <c r="B447" s="179">
        <f>D240</f>
        <v>437267.24156548141</v>
      </c>
      <c r="C447" s="179">
        <f>C366</f>
        <v>468084.98</v>
      </c>
      <c r="D447" s="179"/>
    </row>
    <row r="448" spans="1:7" ht="12.6" customHeight="1" x14ac:dyDescent="0.25">
      <c r="A448" s="179" t="s">
        <v>358</v>
      </c>
      <c r="B448" s="179">
        <f>D242</f>
        <v>5745844.4100000001</v>
      </c>
      <c r="C448" s="179">
        <f>D367</f>
        <v>5745844.4099999983</v>
      </c>
      <c r="D448" s="179"/>
    </row>
    <row r="449" spans="1:7" ht="12.6" customHeight="1" x14ac:dyDescent="0.25">
      <c r="A449" s="205"/>
      <c r="B449" s="205"/>
      <c r="C449" s="205"/>
      <c r="D449" s="205"/>
      <c r="F449" s="205"/>
      <c r="G449" s="205"/>
    </row>
    <row r="450" spans="1:7" ht="12.6" customHeight="1" x14ac:dyDescent="0.2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8" t="s">
        <v>484</v>
      </c>
      <c r="B453" s="180">
        <f>C231</f>
        <v>431</v>
      </c>
    </row>
    <row r="454" spans="1:7" ht="12.6" customHeight="1" x14ac:dyDescent="0.25">
      <c r="A454" s="179" t="s">
        <v>168</v>
      </c>
      <c r="B454" s="179">
        <f>C233</f>
        <v>1824.0515110638173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213342.23848893616</v>
      </c>
      <c r="C455" s="179"/>
      <c r="D455" s="179"/>
    </row>
    <row r="456" spans="1:7" ht="12.6" customHeight="1" x14ac:dyDescent="0.25">
      <c r="A456" s="205"/>
      <c r="B456" s="205"/>
      <c r="C456" s="205"/>
      <c r="D456" s="205"/>
      <c r="F456" s="205"/>
      <c r="G456" s="205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3">
        <f>C370</f>
        <v>1100721.32</v>
      </c>
      <c r="C458" s="193">
        <f>CE70</f>
        <v>1100721.32</v>
      </c>
      <c r="D458" s="193"/>
    </row>
    <row r="459" spans="1:7" ht="12.6" customHeight="1" x14ac:dyDescent="0.25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" customHeight="1" x14ac:dyDescent="0.25">
      <c r="A460" s="205"/>
      <c r="B460" s="205"/>
      <c r="C460" s="205"/>
      <c r="D460" s="205"/>
      <c r="F460" s="205"/>
      <c r="G460" s="205"/>
    </row>
    <row r="461" spans="1:7" ht="12.6" customHeight="1" x14ac:dyDescent="0.25">
      <c r="A461" s="179" t="s">
        <v>488</v>
      </c>
      <c r="B461" s="181"/>
      <c r="C461" s="181"/>
      <c r="D461" s="181" t="s">
        <v>1244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3">
        <f>C359</f>
        <v>877616.58</v>
      </c>
      <c r="C463" s="193">
        <f>CE73</f>
        <v>877616.58</v>
      </c>
      <c r="D463" s="193">
        <f>E141+E147+E153</f>
        <v>877616.58</v>
      </c>
    </row>
    <row r="464" spans="1:7" ht="12.6" customHeight="1" x14ac:dyDescent="0.25">
      <c r="A464" s="179" t="s">
        <v>246</v>
      </c>
      <c r="B464" s="193">
        <f>C360</f>
        <v>22168209.43</v>
      </c>
      <c r="C464" s="193">
        <f>CE74</f>
        <v>22168209.43</v>
      </c>
      <c r="D464" s="193">
        <f>E142+E148+E154</f>
        <v>22168209.43</v>
      </c>
    </row>
    <row r="465" spans="1:7" ht="12.6" customHeight="1" x14ac:dyDescent="0.25">
      <c r="A465" s="179" t="s">
        <v>247</v>
      </c>
      <c r="B465" s="193">
        <f>D361</f>
        <v>23045826.009999998</v>
      </c>
      <c r="C465" s="193">
        <f>CE75</f>
        <v>23045826.009999998</v>
      </c>
      <c r="D465" s="193">
        <f>D463+D464</f>
        <v>23045826.009999998</v>
      </c>
    </row>
    <row r="466" spans="1:7" ht="12.6" customHeight="1" x14ac:dyDescent="0.25">
      <c r="A466" s="205"/>
      <c r="B466" s="205"/>
      <c r="C466" s="205"/>
      <c r="D466" s="205"/>
      <c r="F466" s="205"/>
      <c r="G466" s="205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0</v>
      </c>
      <c r="C476" s="179">
        <f>E204</f>
        <v>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0</v>
      </c>
    </row>
    <row r="482" spans="1:12" ht="12.6" customHeight="1" x14ac:dyDescent="0.25">
      <c r="A482" s="180" t="s">
        <v>499</v>
      </c>
      <c r="C482" s="180">
        <f>D339</f>
        <v>0</v>
      </c>
    </row>
    <row r="485" spans="1:12" ht="12.6" customHeight="1" x14ac:dyDescent="0.25">
      <c r="A485" s="198" t="s">
        <v>500</v>
      </c>
    </row>
    <row r="486" spans="1:12" ht="12.6" customHeight="1" x14ac:dyDescent="0.25">
      <c r="A486" s="198" t="s">
        <v>501</v>
      </c>
    </row>
    <row r="487" spans="1:12" ht="12.6" customHeight="1" x14ac:dyDescent="0.25">
      <c r="A487" s="198" t="s">
        <v>502</v>
      </c>
    </row>
    <row r="488" spans="1:12" ht="12.6" customHeight="1" x14ac:dyDescent="0.25">
      <c r="A488" s="198"/>
    </row>
    <row r="489" spans="1:12" ht="12.6" customHeight="1" x14ac:dyDescent="0.25">
      <c r="A489" s="197" t="s">
        <v>503</v>
      </c>
    </row>
    <row r="490" spans="1:12" ht="12.6" customHeight="1" x14ac:dyDescent="0.25">
      <c r="A490" s="198" t="s">
        <v>504</v>
      </c>
    </row>
    <row r="491" spans="1:12" ht="12.6" customHeight="1" x14ac:dyDescent="0.25">
      <c r="A491" s="198"/>
    </row>
    <row r="493" spans="1:12" ht="12.6" customHeight="1" x14ac:dyDescent="0.25">
      <c r="A493" s="180" t="str">
        <f>C84&amp;"   "&amp;"H-"&amp;FIXED(C83,0,TRUE)&amp;"     FYE "&amp;C82</f>
        <v>Peace Island Medical Center   H-0     FYE 06/30/2017</v>
      </c>
      <c r="B493" s="256" t="s">
        <v>1266</v>
      </c>
      <c r="C493" s="256" t="str">
        <f>RIGHT(C82,4)</f>
        <v>2017</v>
      </c>
      <c r="D493" s="256" t="s">
        <v>1266</v>
      </c>
      <c r="E493" s="256" t="str">
        <f>RIGHT(C82,4)</f>
        <v>2017</v>
      </c>
      <c r="F493" s="256" t="s">
        <v>1266</v>
      </c>
      <c r="G493" s="256" t="str">
        <f>RIGHT(C82,4)</f>
        <v>2017</v>
      </c>
      <c r="H493" s="256"/>
      <c r="K493" s="256"/>
      <c r="L493" s="256"/>
    </row>
    <row r="494" spans="1:12" ht="12.6" customHeight="1" x14ac:dyDescent="0.25">
      <c r="A494" s="197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5">
      <c r="A496" s="180" t="s">
        <v>512</v>
      </c>
      <c r="B496" s="235">
        <v>0</v>
      </c>
      <c r="C496" s="235">
        <f>C71</f>
        <v>0</v>
      </c>
      <c r="D496" s="235">
        <v>0</v>
      </c>
      <c r="E496" s="180">
        <f>C59</f>
        <v>0</v>
      </c>
      <c r="F496" s="258" t="str">
        <f t="shared" ref="F496:G511" si="15">IF(B496=0,"",IF(D496=0,"",B496/D496))</f>
        <v/>
      </c>
      <c r="G496" s="259" t="str">
        <f t="shared" si="15"/>
        <v/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5">
      <c r="A497" s="180" t="s">
        <v>513</v>
      </c>
      <c r="B497" s="235">
        <v>0</v>
      </c>
      <c r="C497" s="235">
        <f>D71</f>
        <v>0</v>
      </c>
      <c r="D497" s="235"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3">
      <c r="A498" s="180" t="s">
        <v>514</v>
      </c>
      <c r="B498" s="235">
        <v>582229.49</v>
      </c>
      <c r="C498" s="235">
        <f>E71</f>
        <v>386273.63</v>
      </c>
      <c r="D498" s="235">
        <v>245</v>
      </c>
      <c r="E498" s="180">
        <f>E59</f>
        <v>233</v>
      </c>
      <c r="F498" s="258">
        <f t="shared" si="15"/>
        <v>2376.4468979591838</v>
      </c>
      <c r="G498" s="258">
        <f t="shared" si="15"/>
        <v>1657.8267381974249</v>
      </c>
      <c r="H498" s="260">
        <f t="shared" si="16"/>
        <v>-0.30239268564295996</v>
      </c>
      <c r="I498" s="281" t="s">
        <v>1276</v>
      </c>
      <c r="K498" s="256"/>
      <c r="L498" s="256"/>
    </row>
    <row r="499" spans="1:12" ht="12.6" customHeight="1" x14ac:dyDescent="0.25">
      <c r="A499" s="180" t="s">
        <v>515</v>
      </c>
      <c r="B499" s="235">
        <v>0</v>
      </c>
      <c r="C499" s="235">
        <f>F71</f>
        <v>0</v>
      </c>
      <c r="D499" s="235"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5">
      <c r="A500" s="180" t="s">
        <v>516</v>
      </c>
      <c r="B500" s="235">
        <v>0</v>
      </c>
      <c r="C500" s="235">
        <f>G71</f>
        <v>0</v>
      </c>
      <c r="D500" s="235">
        <v>0</v>
      </c>
      <c r="E500" s="180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" customHeight="1" x14ac:dyDescent="0.25">
      <c r="A501" s="180" t="s">
        <v>517</v>
      </c>
      <c r="B501" s="235">
        <v>0</v>
      </c>
      <c r="C501" s="235">
        <f>H71</f>
        <v>0</v>
      </c>
      <c r="D501" s="235"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5">
      <c r="A502" s="180" t="s">
        <v>518</v>
      </c>
      <c r="B502" s="235">
        <v>0</v>
      </c>
      <c r="C502" s="235">
        <f>I71</f>
        <v>0</v>
      </c>
      <c r="D502" s="235"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5">
      <c r="A503" s="180" t="s">
        <v>519</v>
      </c>
      <c r="B503" s="235">
        <v>0</v>
      </c>
      <c r="C503" s="235">
        <f>J71</f>
        <v>0</v>
      </c>
      <c r="D503" s="235">
        <v>0</v>
      </c>
      <c r="E503" s="180">
        <f>J59</f>
        <v>0</v>
      </c>
      <c r="F503" s="258" t="str">
        <f t="shared" si="15"/>
        <v/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5">
      <c r="A504" s="180" t="s">
        <v>520</v>
      </c>
      <c r="B504" s="235">
        <v>0</v>
      </c>
      <c r="C504" s="235">
        <f>K71</f>
        <v>0</v>
      </c>
      <c r="D504" s="235"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 x14ac:dyDescent="0.25">
      <c r="A505" s="180" t="s">
        <v>521</v>
      </c>
      <c r="B505" s="235">
        <v>0</v>
      </c>
      <c r="C505" s="235">
        <f>L71</f>
        <v>0</v>
      </c>
      <c r="D505" s="235"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 x14ac:dyDescent="0.25">
      <c r="A506" s="180" t="s">
        <v>522</v>
      </c>
      <c r="B506" s="235">
        <v>0</v>
      </c>
      <c r="C506" s="235">
        <f>M71</f>
        <v>0</v>
      </c>
      <c r="D506" s="235"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5">
      <c r="A507" s="180" t="s">
        <v>523</v>
      </c>
      <c r="B507" s="235">
        <v>0</v>
      </c>
      <c r="C507" s="235">
        <f>N71</f>
        <v>0</v>
      </c>
      <c r="D507" s="235"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5">
      <c r="A508" s="180" t="s">
        <v>524</v>
      </c>
      <c r="B508" s="235">
        <v>0</v>
      </c>
      <c r="C508" s="235">
        <f>O71</f>
        <v>0</v>
      </c>
      <c r="D508" s="235">
        <v>0</v>
      </c>
      <c r="E508" s="180">
        <f>O59</f>
        <v>0</v>
      </c>
      <c r="F508" s="258" t="str">
        <f t="shared" si="15"/>
        <v/>
      </c>
      <c r="G508" s="258" t="str">
        <f t="shared" si="15"/>
        <v/>
      </c>
      <c r="H508" s="260" t="str">
        <f t="shared" si="16"/>
        <v/>
      </c>
      <c r="I508" s="262"/>
      <c r="K508" s="256"/>
      <c r="L508" s="256"/>
    </row>
    <row r="509" spans="1:12" ht="12.6" customHeight="1" x14ac:dyDescent="0.3">
      <c r="A509" s="180" t="s">
        <v>525</v>
      </c>
      <c r="B509" s="235">
        <v>700719.42</v>
      </c>
      <c r="C509" s="235">
        <f>P71</f>
        <v>590842.52000000014</v>
      </c>
      <c r="D509" s="235">
        <v>10246</v>
      </c>
      <c r="E509" s="180">
        <f>P59</f>
        <v>11769</v>
      </c>
      <c r="F509" s="258">
        <f t="shared" si="15"/>
        <v>68.389558852235027</v>
      </c>
      <c r="G509" s="258">
        <f t="shared" si="15"/>
        <v>50.203289999150321</v>
      </c>
      <c r="H509" s="260">
        <f t="shared" si="16"/>
        <v>-0.26592171609673076</v>
      </c>
      <c r="I509" s="281" t="s">
        <v>1277</v>
      </c>
      <c r="K509" s="256"/>
      <c r="L509" s="256"/>
    </row>
    <row r="510" spans="1:12" ht="12.6" customHeight="1" x14ac:dyDescent="0.25">
      <c r="A510" s="180" t="s">
        <v>526</v>
      </c>
      <c r="B510" s="235">
        <v>0</v>
      </c>
      <c r="C510" s="235">
        <f>Q71</f>
        <v>0</v>
      </c>
      <c r="D510" s="235">
        <v>0</v>
      </c>
      <c r="E510" s="180">
        <f>Q59</f>
        <v>0</v>
      </c>
      <c r="F510" s="258" t="str">
        <f t="shared" si="15"/>
        <v/>
      </c>
      <c r="G510" s="258" t="str">
        <f t="shared" si="15"/>
        <v/>
      </c>
      <c r="H510" s="260" t="str">
        <f t="shared" si="16"/>
        <v/>
      </c>
      <c r="I510" s="262"/>
      <c r="K510" s="256"/>
      <c r="L510" s="256"/>
    </row>
    <row r="511" spans="1:12" ht="12.6" customHeight="1" x14ac:dyDescent="0.25">
      <c r="A511" s="180" t="s">
        <v>527</v>
      </c>
      <c r="B511" s="235">
        <v>0</v>
      </c>
      <c r="C511" s="235">
        <f>R71</f>
        <v>0</v>
      </c>
      <c r="D511" s="235">
        <v>0</v>
      </c>
      <c r="E511" s="180">
        <f>R59</f>
        <v>0</v>
      </c>
      <c r="F511" s="258" t="str">
        <f t="shared" si="15"/>
        <v/>
      </c>
      <c r="G511" s="258" t="str">
        <f t="shared" si="15"/>
        <v/>
      </c>
      <c r="H511" s="260" t="str">
        <f t="shared" si="16"/>
        <v/>
      </c>
      <c r="I511" s="262"/>
      <c r="K511" s="256"/>
      <c r="L511" s="256"/>
    </row>
    <row r="512" spans="1:12" ht="12.6" customHeight="1" x14ac:dyDescent="0.25">
      <c r="A512" s="180" t="s">
        <v>528</v>
      </c>
      <c r="B512" s="235">
        <v>0</v>
      </c>
      <c r="C512" s="235">
        <f>S71</f>
        <v>0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5">
      <c r="A513" s="180" t="s">
        <v>1245</v>
      </c>
      <c r="B513" s="235">
        <v>273505.62</v>
      </c>
      <c r="C513" s="235">
        <f>T71</f>
        <v>231705.4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25">
      <c r="A514" s="180" t="s">
        <v>530</v>
      </c>
      <c r="B514" s="235">
        <v>1095632.1000000001</v>
      </c>
      <c r="C514" s="235">
        <f>U71</f>
        <v>1088313.76</v>
      </c>
      <c r="D514" s="235">
        <v>33814</v>
      </c>
      <c r="E514" s="180">
        <f>U59</f>
        <v>34546</v>
      </c>
      <c r="F514" s="258">
        <f t="shared" si="17"/>
        <v>32.401730052640922</v>
      </c>
      <c r="G514" s="258">
        <f t="shared" si="17"/>
        <v>31.503321947548198</v>
      </c>
      <c r="H514" s="260" t="str">
        <f t="shared" si="16"/>
        <v/>
      </c>
      <c r="I514" s="262"/>
      <c r="K514" s="256"/>
      <c r="L514" s="256"/>
    </row>
    <row r="515" spans="1:12" ht="12.6" customHeight="1" x14ac:dyDescent="0.25">
      <c r="A515" s="180" t="s">
        <v>531</v>
      </c>
      <c r="B515" s="235">
        <v>0</v>
      </c>
      <c r="C515" s="235">
        <f>V71</f>
        <v>0</v>
      </c>
      <c r="D515" s="235">
        <v>0</v>
      </c>
      <c r="E515" s="180">
        <f>V59</f>
        <v>0</v>
      </c>
      <c r="F515" s="258" t="str">
        <f t="shared" si="17"/>
        <v/>
      </c>
      <c r="G515" s="258" t="str">
        <f t="shared" si="17"/>
        <v/>
      </c>
      <c r="H515" s="260" t="str">
        <f t="shared" si="16"/>
        <v/>
      </c>
      <c r="I515" s="262"/>
      <c r="K515" s="256"/>
      <c r="L515" s="256"/>
    </row>
    <row r="516" spans="1:12" ht="12.6" customHeight="1" x14ac:dyDescent="0.25">
      <c r="A516" s="180" t="s">
        <v>532</v>
      </c>
      <c r="B516" s="235">
        <v>86474.4</v>
      </c>
      <c r="C516" s="235">
        <f>W71</f>
        <v>84071.37</v>
      </c>
      <c r="D516" s="235">
        <v>161</v>
      </c>
      <c r="E516" s="180">
        <f>W59</f>
        <v>157</v>
      </c>
      <c r="F516" s="258">
        <f t="shared" si="17"/>
        <v>537.10807453416146</v>
      </c>
      <c r="G516" s="258">
        <f t="shared" si="17"/>
        <v>535.4864331210191</v>
      </c>
      <c r="H516" s="260" t="str">
        <f t="shared" si="16"/>
        <v/>
      </c>
      <c r="I516" s="262"/>
      <c r="K516" s="256"/>
      <c r="L516" s="256"/>
    </row>
    <row r="517" spans="1:12" ht="12.6" customHeight="1" x14ac:dyDescent="0.25">
      <c r="A517" s="180" t="s">
        <v>533</v>
      </c>
      <c r="B517" s="235">
        <v>0</v>
      </c>
      <c r="C517" s="235">
        <f>X71</f>
        <v>0</v>
      </c>
      <c r="D517" s="235">
        <v>0</v>
      </c>
      <c r="E517" s="180">
        <f>X59</f>
        <v>0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 x14ac:dyDescent="0.25">
      <c r="A518" s="180" t="s">
        <v>534</v>
      </c>
      <c r="B518" s="235">
        <v>1183838.5900000001</v>
      </c>
      <c r="C518" s="235">
        <f>Y71</f>
        <v>1120306.33</v>
      </c>
      <c r="D518" s="235">
        <v>7933</v>
      </c>
      <c r="E518" s="180">
        <f>Y59</f>
        <v>7705</v>
      </c>
      <c r="F518" s="258">
        <f t="shared" si="17"/>
        <v>149.22962183285014</v>
      </c>
      <c r="G518" s="258">
        <f t="shared" si="17"/>
        <v>145.39991304347828</v>
      </c>
      <c r="H518" s="260" t="str">
        <f t="shared" si="16"/>
        <v/>
      </c>
      <c r="I518" s="262"/>
      <c r="K518" s="256"/>
      <c r="L518" s="256"/>
    </row>
    <row r="519" spans="1:12" ht="12.6" customHeight="1" x14ac:dyDescent="0.25">
      <c r="A519" s="180" t="s">
        <v>535</v>
      </c>
      <c r="B519" s="235">
        <v>0</v>
      </c>
      <c r="C519" s="235">
        <f>Z71</f>
        <v>0</v>
      </c>
      <c r="D519" s="235">
        <v>0</v>
      </c>
      <c r="E519" s="180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" customHeight="1" x14ac:dyDescent="0.25">
      <c r="A520" s="180" t="s">
        <v>536</v>
      </c>
      <c r="B520" s="235">
        <v>0</v>
      </c>
      <c r="C520" s="235">
        <f>AA71</f>
        <v>0</v>
      </c>
      <c r="D520" s="235">
        <v>0</v>
      </c>
      <c r="E520" s="180">
        <f>AA59</f>
        <v>0</v>
      </c>
      <c r="F520" s="258" t="str">
        <f t="shared" si="17"/>
        <v/>
      </c>
      <c r="G520" s="258" t="str">
        <f t="shared" si="17"/>
        <v/>
      </c>
      <c r="H520" s="260" t="str">
        <f t="shared" si="16"/>
        <v/>
      </c>
      <c r="I520" s="262"/>
      <c r="K520" s="256"/>
      <c r="L520" s="256"/>
    </row>
    <row r="521" spans="1:12" ht="12.6" customHeight="1" x14ac:dyDescent="0.25">
      <c r="A521" s="180" t="s">
        <v>537</v>
      </c>
      <c r="B521" s="235">
        <v>2047014.67</v>
      </c>
      <c r="C521" s="235">
        <f>AB71</f>
        <v>1407159.5800000003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5">
      <c r="A522" s="180" t="s">
        <v>538</v>
      </c>
      <c r="B522" s="235">
        <v>0</v>
      </c>
      <c r="C522" s="235">
        <f>AC71</f>
        <v>0</v>
      </c>
      <c r="D522" s="235">
        <v>0</v>
      </c>
      <c r="E522" s="180">
        <f>AC59</f>
        <v>0</v>
      </c>
      <c r="F522" s="258" t="str">
        <f t="shared" si="17"/>
        <v/>
      </c>
      <c r="G522" s="258" t="str">
        <f t="shared" si="17"/>
        <v/>
      </c>
      <c r="H522" s="260" t="str">
        <f t="shared" si="16"/>
        <v/>
      </c>
      <c r="I522" s="262"/>
      <c r="K522" s="256"/>
      <c r="L522" s="256"/>
    </row>
    <row r="523" spans="1:12" ht="12.6" customHeight="1" x14ac:dyDescent="0.25">
      <c r="A523" s="180" t="s">
        <v>539</v>
      </c>
      <c r="B523" s="235">
        <v>0</v>
      </c>
      <c r="C523" s="235">
        <f>AD71</f>
        <v>0</v>
      </c>
      <c r="D523" s="235"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5">
      <c r="A524" s="180" t="s">
        <v>540</v>
      </c>
      <c r="B524" s="235">
        <v>0</v>
      </c>
      <c r="C524" s="235">
        <f>AE71</f>
        <v>5185.16</v>
      </c>
      <c r="D524" s="235">
        <v>0</v>
      </c>
      <c r="E524" s="180">
        <f>AE59</f>
        <v>0</v>
      </c>
      <c r="F524" s="258" t="str">
        <f t="shared" si="17"/>
        <v/>
      </c>
      <c r="G524" s="258" t="str">
        <f t="shared" si="17"/>
        <v/>
      </c>
      <c r="H524" s="260" t="str">
        <f t="shared" si="16"/>
        <v/>
      </c>
      <c r="I524" s="262"/>
      <c r="K524" s="256"/>
      <c r="L524" s="256"/>
    </row>
    <row r="525" spans="1:12" ht="12.6" customHeight="1" x14ac:dyDescent="0.25">
      <c r="A525" s="180" t="s">
        <v>541</v>
      </c>
      <c r="B525" s="235">
        <v>0</v>
      </c>
      <c r="C525" s="235">
        <f>AF71</f>
        <v>0</v>
      </c>
      <c r="D525" s="235">
        <v>0</v>
      </c>
      <c r="E525" s="180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" customHeight="1" x14ac:dyDescent="0.25">
      <c r="A526" s="180" t="s">
        <v>542</v>
      </c>
      <c r="B526" s="235">
        <v>3625182.6999999997</v>
      </c>
      <c r="C526" s="235">
        <f>AG71</f>
        <v>4214957.25</v>
      </c>
      <c r="D526" s="235">
        <v>3262</v>
      </c>
      <c r="E526" s="180">
        <f>AG59</f>
        <v>3603</v>
      </c>
      <c r="F526" s="258">
        <f t="shared" si="17"/>
        <v>1111.3374310239117</v>
      </c>
      <c r="G526" s="258">
        <f t="shared" si="17"/>
        <v>1169.8465861781849</v>
      </c>
      <c r="H526" s="260" t="str">
        <f t="shared" si="16"/>
        <v/>
      </c>
      <c r="I526" s="262"/>
      <c r="K526" s="256"/>
      <c r="L526" s="256"/>
    </row>
    <row r="527" spans="1:12" ht="12.6" customHeight="1" x14ac:dyDescent="0.25">
      <c r="A527" s="180" t="s">
        <v>543</v>
      </c>
      <c r="B527" s="235">
        <v>0</v>
      </c>
      <c r="C527" s="235">
        <f>AH71</f>
        <v>0</v>
      </c>
      <c r="D527" s="235"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5">
      <c r="A528" s="180" t="s">
        <v>544</v>
      </c>
      <c r="B528" s="235">
        <v>0</v>
      </c>
      <c r="C528" s="235">
        <f>AI71</f>
        <v>0</v>
      </c>
      <c r="D528" s="235"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5">
      <c r="A529" s="180" t="s">
        <v>545</v>
      </c>
      <c r="B529" s="235">
        <v>2168739.0599999996</v>
      </c>
      <c r="C529" s="235">
        <f>AJ71</f>
        <v>2229972.86</v>
      </c>
      <c r="D529" s="235">
        <v>11715</v>
      </c>
      <c r="E529" s="180">
        <f>AJ59</f>
        <v>12114</v>
      </c>
      <c r="F529" s="258">
        <f t="shared" si="18"/>
        <v>185.1249731113956</v>
      </c>
      <c r="G529" s="258">
        <f t="shared" si="18"/>
        <v>184.08228991249791</v>
      </c>
      <c r="H529" s="260" t="str">
        <f t="shared" si="16"/>
        <v/>
      </c>
      <c r="I529" s="262"/>
      <c r="K529" s="256"/>
      <c r="L529" s="256"/>
    </row>
    <row r="530" spans="1:12" ht="12.6" customHeight="1" x14ac:dyDescent="0.25">
      <c r="A530" s="180" t="s">
        <v>546</v>
      </c>
      <c r="B530" s="235">
        <v>0</v>
      </c>
      <c r="C530" s="235">
        <f>AK71</f>
        <v>0</v>
      </c>
      <c r="D530" s="235">
        <v>0</v>
      </c>
      <c r="E530" s="180">
        <f>AK59</f>
        <v>0</v>
      </c>
      <c r="F530" s="258" t="str">
        <f t="shared" si="18"/>
        <v/>
      </c>
      <c r="G530" s="258" t="str">
        <f t="shared" si="18"/>
        <v/>
      </c>
      <c r="H530" s="260" t="str">
        <f t="shared" si="16"/>
        <v/>
      </c>
      <c r="I530" s="262"/>
      <c r="K530" s="256"/>
      <c r="L530" s="256"/>
    </row>
    <row r="531" spans="1:12" ht="12.6" customHeight="1" x14ac:dyDescent="0.25">
      <c r="A531" s="180" t="s">
        <v>547</v>
      </c>
      <c r="B531" s="235">
        <v>0</v>
      </c>
      <c r="C531" s="235">
        <f>AL71</f>
        <v>0</v>
      </c>
      <c r="D531" s="235">
        <v>0</v>
      </c>
      <c r="E531" s="180">
        <f>AL59</f>
        <v>0</v>
      </c>
      <c r="F531" s="258" t="str">
        <f t="shared" si="18"/>
        <v/>
      </c>
      <c r="G531" s="258" t="str">
        <f t="shared" si="18"/>
        <v/>
      </c>
      <c r="H531" s="260" t="str">
        <f t="shared" si="16"/>
        <v/>
      </c>
      <c r="I531" s="262"/>
      <c r="K531" s="256"/>
      <c r="L531" s="256"/>
    </row>
    <row r="532" spans="1:12" ht="12.6" customHeight="1" x14ac:dyDescent="0.25">
      <c r="A532" s="180" t="s">
        <v>548</v>
      </c>
      <c r="B532" s="235">
        <v>0</v>
      </c>
      <c r="C532" s="235">
        <f>AM71</f>
        <v>0</v>
      </c>
      <c r="D532" s="235">
        <v>0</v>
      </c>
      <c r="E532" s="180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" customHeight="1" x14ac:dyDescent="0.25">
      <c r="A533" s="180" t="s">
        <v>1246</v>
      </c>
      <c r="B533" s="235">
        <v>0</v>
      </c>
      <c r="C533" s="235">
        <f>AN71</f>
        <v>0</v>
      </c>
      <c r="D533" s="235"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5">
      <c r="A534" s="180" t="s">
        <v>549</v>
      </c>
      <c r="B534" s="235">
        <v>0</v>
      </c>
      <c r="C534" s="235">
        <f>AO71</f>
        <v>0</v>
      </c>
      <c r="D534" s="235"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 x14ac:dyDescent="0.25">
      <c r="A535" s="180" t="s">
        <v>550</v>
      </c>
      <c r="B535" s="235">
        <v>0</v>
      </c>
      <c r="C535" s="235">
        <f>AP71</f>
        <v>0</v>
      </c>
      <c r="D535" s="235">
        <v>0</v>
      </c>
      <c r="E535" s="180">
        <f>AP59</f>
        <v>0</v>
      </c>
      <c r="F535" s="258" t="str">
        <f t="shared" si="18"/>
        <v/>
      </c>
      <c r="G535" s="258" t="str">
        <f t="shared" si="18"/>
        <v/>
      </c>
      <c r="H535" s="260" t="str">
        <f t="shared" si="16"/>
        <v/>
      </c>
      <c r="I535" s="262"/>
      <c r="K535" s="256"/>
      <c r="L535" s="256"/>
    </row>
    <row r="536" spans="1:12" ht="12.6" customHeight="1" x14ac:dyDescent="0.25">
      <c r="A536" s="180" t="s">
        <v>551</v>
      </c>
      <c r="B536" s="235">
        <v>0</v>
      </c>
      <c r="C536" s="235">
        <f>AQ71</f>
        <v>0</v>
      </c>
      <c r="D536" s="235"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5">
      <c r="A537" s="180" t="s">
        <v>552</v>
      </c>
      <c r="B537" s="235">
        <v>0</v>
      </c>
      <c r="C537" s="235">
        <f>AR71</f>
        <v>0</v>
      </c>
      <c r="D537" s="235"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5">
      <c r="A538" s="180" t="s">
        <v>553</v>
      </c>
      <c r="B538" s="235">
        <v>0</v>
      </c>
      <c r="C538" s="235">
        <f>AS71</f>
        <v>0</v>
      </c>
      <c r="D538" s="235"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5">
      <c r="A539" s="180" t="s">
        <v>554</v>
      </c>
      <c r="B539" s="235">
        <v>0</v>
      </c>
      <c r="C539" s="235">
        <f>AT71</f>
        <v>0</v>
      </c>
      <c r="D539" s="235"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5">
      <c r="A540" s="180" t="s">
        <v>555</v>
      </c>
      <c r="B540" s="235">
        <v>0</v>
      </c>
      <c r="C540" s="235">
        <f>AU71</f>
        <v>0</v>
      </c>
      <c r="D540" s="235"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5">
      <c r="A541" s="180" t="s">
        <v>556</v>
      </c>
      <c r="B541" s="235">
        <v>0</v>
      </c>
      <c r="C541" s="235">
        <f>AV71</f>
        <v>0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5">
      <c r="A542" s="180" t="s">
        <v>1247</v>
      </c>
      <c r="B542" s="235">
        <v>0</v>
      </c>
      <c r="C542" s="235">
        <f>AW71</f>
        <v>0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5">
      <c r="A543" s="180" t="s">
        <v>557</v>
      </c>
      <c r="B543" s="235"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5">
      <c r="A544" s="180" t="s">
        <v>558</v>
      </c>
      <c r="B544" s="235">
        <v>0</v>
      </c>
      <c r="C544" s="235">
        <f>AY71</f>
        <v>0</v>
      </c>
      <c r="D544" s="235">
        <v>0</v>
      </c>
      <c r="E544" s="180">
        <f>AY59</f>
        <v>0</v>
      </c>
      <c r="F544" s="258" t="str">
        <f t="shared" ref="F544:G550" si="19">IF(B544=0,"",IF(D544=0,"",B544/D544))</f>
        <v/>
      </c>
      <c r="G544" s="258" t="str">
        <f t="shared" si="19"/>
        <v/>
      </c>
      <c r="H544" s="260" t="str">
        <f t="shared" si="16"/>
        <v/>
      </c>
      <c r="I544" s="262"/>
      <c r="K544" s="256"/>
      <c r="L544" s="256"/>
    </row>
    <row r="545" spans="1:13" ht="12.6" customHeight="1" x14ac:dyDescent="0.25">
      <c r="A545" s="180" t="s">
        <v>559</v>
      </c>
      <c r="B545" s="235">
        <v>0</v>
      </c>
      <c r="C545" s="235">
        <f>AZ71</f>
        <v>0</v>
      </c>
      <c r="D545" s="235">
        <v>0</v>
      </c>
      <c r="E545" s="180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5">
      <c r="A546" s="180" t="s">
        <v>560</v>
      </c>
      <c r="B546" s="235">
        <v>16433.3</v>
      </c>
      <c r="C546" s="235">
        <f>BA71</f>
        <v>16442.870000000003</v>
      </c>
      <c r="D546" s="235"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5">
      <c r="A547" s="180" t="s">
        <v>561</v>
      </c>
      <c r="B547" s="235">
        <v>0</v>
      </c>
      <c r="C547" s="235">
        <f>BB71</f>
        <v>0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5">
      <c r="A548" s="180" t="s">
        <v>562</v>
      </c>
      <c r="B548" s="235">
        <v>0</v>
      </c>
      <c r="C548" s="235">
        <f>BC71</f>
        <v>0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5">
      <c r="A549" s="180" t="s">
        <v>563</v>
      </c>
      <c r="B549" s="235">
        <v>0</v>
      </c>
      <c r="C549" s="235">
        <f>BD71</f>
        <v>0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5">
      <c r="A550" s="180" t="s">
        <v>564</v>
      </c>
      <c r="B550" s="235">
        <v>790597.64</v>
      </c>
      <c r="C550" s="235">
        <f>BE71</f>
        <v>872277.19999999984</v>
      </c>
      <c r="D550" s="235">
        <v>31664</v>
      </c>
      <c r="E550" s="180">
        <f>BE59</f>
        <v>31664</v>
      </c>
      <c r="F550" s="258">
        <f t="shared" si="19"/>
        <v>24.968343860535626</v>
      </c>
      <c r="G550" s="258">
        <f t="shared" si="19"/>
        <v>27.547915613946433</v>
      </c>
      <c r="H550" s="260" t="str">
        <f t="shared" si="16"/>
        <v/>
      </c>
      <c r="I550" s="262"/>
      <c r="K550" s="256"/>
      <c r="L550" s="256"/>
    </row>
    <row r="551" spans="1:13" ht="12.6" customHeight="1" x14ac:dyDescent="0.25">
      <c r="A551" s="180" t="s">
        <v>565</v>
      </c>
      <c r="B551" s="235">
        <v>192562.86999999997</v>
      </c>
      <c r="C551" s="235">
        <f>BF71</f>
        <v>186705.22000000003</v>
      </c>
      <c r="D551" s="181" t="s">
        <v>529</v>
      </c>
      <c r="E551" s="181" t="s">
        <v>529</v>
      </c>
      <c r="F551" s="258"/>
      <c r="G551" s="258"/>
      <c r="H551" s="260"/>
      <c r="I551" s="262"/>
      <c r="J551" s="198"/>
      <c r="M551" s="260"/>
    </row>
    <row r="552" spans="1:13" ht="12.6" customHeight="1" x14ac:dyDescent="0.25">
      <c r="A552" s="180" t="s">
        <v>566</v>
      </c>
      <c r="B552" s="235">
        <v>93241</v>
      </c>
      <c r="C552" s="235">
        <f>BG71</f>
        <v>85664</v>
      </c>
      <c r="D552" s="181" t="s">
        <v>529</v>
      </c>
      <c r="E552" s="181" t="s">
        <v>529</v>
      </c>
      <c r="F552" s="258"/>
      <c r="G552" s="258"/>
      <c r="H552" s="260"/>
      <c r="J552" s="198"/>
      <c r="M552" s="260"/>
    </row>
    <row r="553" spans="1:13" ht="12.6" customHeight="1" x14ac:dyDescent="0.25">
      <c r="A553" s="180" t="s">
        <v>567</v>
      </c>
      <c r="B553" s="235">
        <v>67195</v>
      </c>
      <c r="C553" s="235">
        <f>BH71</f>
        <v>45916</v>
      </c>
      <c r="D553" s="181" t="s">
        <v>529</v>
      </c>
      <c r="E553" s="181" t="s">
        <v>529</v>
      </c>
      <c r="F553" s="258"/>
      <c r="G553" s="258"/>
      <c r="H553" s="260"/>
      <c r="J553" s="198"/>
      <c r="M553" s="260"/>
    </row>
    <row r="554" spans="1:13" ht="12.6" customHeight="1" x14ac:dyDescent="0.25">
      <c r="A554" s="180" t="s">
        <v>568</v>
      </c>
      <c r="B554" s="235">
        <v>-93532.34</v>
      </c>
      <c r="C554" s="235">
        <f>BI71</f>
        <v>20141.3</v>
      </c>
      <c r="D554" s="181" t="s">
        <v>529</v>
      </c>
      <c r="E554" s="181" t="s">
        <v>529</v>
      </c>
      <c r="F554" s="258"/>
      <c r="G554" s="258"/>
      <c r="H554" s="260"/>
      <c r="J554" s="198"/>
      <c r="M554" s="260"/>
    </row>
    <row r="555" spans="1:13" ht="12.6" customHeight="1" x14ac:dyDescent="0.25">
      <c r="A555" s="180" t="s">
        <v>569</v>
      </c>
      <c r="B555" s="235">
        <v>0</v>
      </c>
      <c r="C555" s="235">
        <f>BJ71</f>
        <v>0</v>
      </c>
      <c r="D555" s="181" t="s">
        <v>529</v>
      </c>
      <c r="E555" s="181" t="s">
        <v>529</v>
      </c>
      <c r="F555" s="258"/>
      <c r="G555" s="258"/>
      <c r="H555" s="260"/>
      <c r="J555" s="198"/>
      <c r="M555" s="260"/>
    </row>
    <row r="556" spans="1:13" ht="12.6" customHeight="1" x14ac:dyDescent="0.25">
      <c r="A556" s="180" t="s">
        <v>570</v>
      </c>
      <c r="B556" s="235">
        <v>0</v>
      </c>
      <c r="C556" s="235">
        <f>BK71</f>
        <v>0</v>
      </c>
      <c r="D556" s="181" t="s">
        <v>529</v>
      </c>
      <c r="E556" s="181" t="s">
        <v>529</v>
      </c>
      <c r="F556" s="258"/>
      <c r="G556" s="258"/>
      <c r="H556" s="260"/>
      <c r="J556" s="198"/>
      <c r="M556" s="260"/>
    </row>
    <row r="557" spans="1:13" ht="12.6" customHeight="1" x14ac:dyDescent="0.25">
      <c r="A557" s="180" t="s">
        <v>571</v>
      </c>
      <c r="B557" s="235">
        <v>0</v>
      </c>
      <c r="C557" s="235">
        <f>BL71</f>
        <v>0</v>
      </c>
      <c r="D557" s="181" t="s">
        <v>529</v>
      </c>
      <c r="E557" s="181" t="s">
        <v>529</v>
      </c>
      <c r="F557" s="258"/>
      <c r="G557" s="258"/>
      <c r="H557" s="260"/>
      <c r="J557" s="198"/>
      <c r="M557" s="260"/>
    </row>
    <row r="558" spans="1:13" ht="12.6" customHeight="1" x14ac:dyDescent="0.25">
      <c r="A558" s="180" t="s">
        <v>572</v>
      </c>
      <c r="B558" s="235"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8"/>
      <c r="M558" s="260"/>
    </row>
    <row r="559" spans="1:13" ht="12.6" customHeight="1" x14ac:dyDescent="0.25">
      <c r="A559" s="180" t="s">
        <v>573</v>
      </c>
      <c r="B559" s="235">
        <v>3398333.48</v>
      </c>
      <c r="C559" s="235">
        <f>BN71</f>
        <v>3425120.0199999996</v>
      </c>
      <c r="D559" s="181" t="s">
        <v>529</v>
      </c>
      <c r="E559" s="181" t="s">
        <v>529</v>
      </c>
      <c r="F559" s="258"/>
      <c r="G559" s="258"/>
      <c r="H559" s="260"/>
      <c r="J559" s="198"/>
      <c r="M559" s="260"/>
    </row>
    <row r="560" spans="1:13" ht="12.6" customHeight="1" x14ac:dyDescent="0.25">
      <c r="A560" s="180" t="s">
        <v>574</v>
      </c>
      <c r="B560" s="235">
        <v>0</v>
      </c>
      <c r="C560" s="235">
        <f>BO71</f>
        <v>0</v>
      </c>
      <c r="D560" s="181" t="s">
        <v>529</v>
      </c>
      <c r="E560" s="181" t="s">
        <v>529</v>
      </c>
      <c r="F560" s="258"/>
      <c r="G560" s="258"/>
      <c r="H560" s="260"/>
      <c r="J560" s="198"/>
      <c r="M560" s="260"/>
    </row>
    <row r="561" spans="1:13" ht="12.6" customHeight="1" x14ac:dyDescent="0.25">
      <c r="A561" s="180" t="s">
        <v>575</v>
      </c>
      <c r="B561" s="235">
        <v>0</v>
      </c>
      <c r="C561" s="235">
        <f>BP71</f>
        <v>0</v>
      </c>
      <c r="D561" s="181" t="s">
        <v>529</v>
      </c>
      <c r="E561" s="181" t="s">
        <v>529</v>
      </c>
      <c r="F561" s="258"/>
      <c r="G561" s="258"/>
      <c r="H561" s="260"/>
      <c r="J561" s="198"/>
      <c r="M561" s="260"/>
    </row>
    <row r="562" spans="1:13" ht="12.6" customHeight="1" x14ac:dyDescent="0.25">
      <c r="A562" s="180" t="s">
        <v>576</v>
      </c>
      <c r="B562" s="235"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8"/>
      <c r="M562" s="260"/>
    </row>
    <row r="563" spans="1:13" ht="12.6" customHeight="1" x14ac:dyDescent="0.25">
      <c r="A563" s="180" t="s">
        <v>577</v>
      </c>
      <c r="B563" s="235">
        <v>0</v>
      </c>
      <c r="C563" s="235">
        <f>BR71</f>
        <v>14588.61</v>
      </c>
      <c r="D563" s="181" t="s">
        <v>529</v>
      </c>
      <c r="E563" s="181" t="s">
        <v>529</v>
      </c>
      <c r="F563" s="258"/>
      <c r="G563" s="258"/>
      <c r="H563" s="260"/>
      <c r="J563" s="198"/>
      <c r="M563" s="260"/>
    </row>
    <row r="564" spans="1:13" ht="12.6" customHeight="1" x14ac:dyDescent="0.25">
      <c r="A564" s="180" t="s">
        <v>1248</v>
      </c>
      <c r="B564" s="235">
        <v>0</v>
      </c>
      <c r="C564" s="235">
        <f>BS71</f>
        <v>0</v>
      </c>
      <c r="D564" s="181" t="s">
        <v>529</v>
      </c>
      <c r="E564" s="181" t="s">
        <v>529</v>
      </c>
      <c r="F564" s="258"/>
      <c r="G564" s="258"/>
      <c r="H564" s="260"/>
      <c r="J564" s="198"/>
      <c r="M564" s="260"/>
    </row>
    <row r="565" spans="1:13" ht="12.6" customHeight="1" x14ac:dyDescent="0.25">
      <c r="A565" s="180" t="s">
        <v>578</v>
      </c>
      <c r="B565" s="235">
        <v>16307.109999999997</v>
      </c>
      <c r="C565" s="235">
        <f>BT71</f>
        <v>24875.329999999994</v>
      </c>
      <c r="D565" s="181" t="s">
        <v>529</v>
      </c>
      <c r="E565" s="181" t="s">
        <v>529</v>
      </c>
      <c r="F565" s="258"/>
      <c r="G565" s="258"/>
      <c r="H565" s="260"/>
      <c r="J565" s="198"/>
      <c r="M565" s="260"/>
    </row>
    <row r="566" spans="1:13" ht="12.6" customHeight="1" x14ac:dyDescent="0.25">
      <c r="A566" s="180" t="s">
        <v>579</v>
      </c>
      <c r="B566" s="235"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8"/>
      <c r="M566" s="260"/>
    </row>
    <row r="567" spans="1:13" ht="12.6" customHeight="1" x14ac:dyDescent="0.25">
      <c r="A567" s="180" t="s">
        <v>580</v>
      </c>
      <c r="B567" s="235">
        <v>0</v>
      </c>
      <c r="C567" s="235">
        <f>BV71</f>
        <v>0</v>
      </c>
      <c r="D567" s="181" t="s">
        <v>529</v>
      </c>
      <c r="E567" s="181" t="s">
        <v>529</v>
      </c>
      <c r="F567" s="258"/>
      <c r="G567" s="258"/>
      <c r="H567" s="260"/>
      <c r="J567" s="198"/>
      <c r="M567" s="260"/>
    </row>
    <row r="568" spans="1:13" ht="12.6" customHeight="1" x14ac:dyDescent="0.25">
      <c r="A568" s="180" t="s">
        <v>581</v>
      </c>
      <c r="B568" s="235">
        <v>44493.659999999996</v>
      </c>
      <c r="C568" s="235">
        <f>BW71</f>
        <v>64623.200000000004</v>
      </c>
      <c r="D568" s="181" t="s">
        <v>529</v>
      </c>
      <c r="E568" s="181" t="s">
        <v>529</v>
      </c>
      <c r="F568" s="258"/>
      <c r="G568" s="258"/>
      <c r="H568" s="260"/>
      <c r="J568" s="198"/>
      <c r="M568" s="260"/>
    </row>
    <row r="569" spans="1:13" ht="12.6" customHeight="1" x14ac:dyDescent="0.25">
      <c r="A569" s="180" t="s">
        <v>582</v>
      </c>
      <c r="B569" s="235">
        <v>0</v>
      </c>
      <c r="C569" s="235">
        <f>BX71</f>
        <v>0</v>
      </c>
      <c r="D569" s="181" t="s">
        <v>529</v>
      </c>
      <c r="E569" s="181" t="s">
        <v>529</v>
      </c>
      <c r="F569" s="258"/>
      <c r="G569" s="258"/>
      <c r="H569" s="260"/>
      <c r="J569" s="198"/>
      <c r="M569" s="260"/>
    </row>
    <row r="570" spans="1:13" ht="12.6" customHeight="1" x14ac:dyDescent="0.25">
      <c r="A570" s="180" t="s">
        <v>583</v>
      </c>
      <c r="B570" s="235">
        <v>0</v>
      </c>
      <c r="C570" s="235">
        <f>BY71</f>
        <v>0</v>
      </c>
      <c r="D570" s="181" t="s">
        <v>529</v>
      </c>
      <c r="E570" s="181" t="s">
        <v>529</v>
      </c>
      <c r="F570" s="258"/>
      <c r="G570" s="258"/>
      <c r="H570" s="260"/>
      <c r="J570" s="198"/>
      <c r="M570" s="260"/>
    </row>
    <row r="571" spans="1:13" ht="12.6" customHeight="1" x14ac:dyDescent="0.25">
      <c r="A571" s="180" t="s">
        <v>584</v>
      </c>
      <c r="B571" s="235"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8"/>
      <c r="M571" s="260"/>
    </row>
    <row r="572" spans="1:13" ht="12.6" customHeight="1" x14ac:dyDescent="0.25">
      <c r="A572" s="180" t="s">
        <v>585</v>
      </c>
      <c r="B572" s="235">
        <v>0</v>
      </c>
      <c r="C572" s="235">
        <f>CA71</f>
        <v>0</v>
      </c>
      <c r="D572" s="181" t="s">
        <v>529</v>
      </c>
      <c r="E572" s="181" t="s">
        <v>529</v>
      </c>
      <c r="F572" s="258"/>
      <c r="G572" s="258"/>
      <c r="H572" s="260"/>
      <c r="J572" s="198"/>
      <c r="M572" s="260"/>
    </row>
    <row r="573" spans="1:13" ht="12.6" customHeight="1" x14ac:dyDescent="0.25">
      <c r="A573" s="180" t="s">
        <v>586</v>
      </c>
      <c r="B573" s="235">
        <v>0</v>
      </c>
      <c r="C573" s="235">
        <f>CB71</f>
        <v>0</v>
      </c>
      <c r="D573" s="181" t="s">
        <v>529</v>
      </c>
      <c r="E573" s="181" t="s">
        <v>529</v>
      </c>
      <c r="F573" s="258"/>
      <c r="G573" s="258"/>
      <c r="H573" s="260"/>
      <c r="J573" s="198"/>
      <c r="M573" s="260"/>
    </row>
    <row r="574" spans="1:13" ht="12.6" customHeight="1" x14ac:dyDescent="0.25">
      <c r="A574" s="180" t="s">
        <v>587</v>
      </c>
      <c r="B574" s="235">
        <v>-108754.05</v>
      </c>
      <c r="C574" s="235">
        <f>CC71</f>
        <v>-209967.86000000004</v>
      </c>
      <c r="D574" s="181" t="s">
        <v>529</v>
      </c>
      <c r="E574" s="181" t="s">
        <v>529</v>
      </c>
      <c r="F574" s="258"/>
      <c r="G574" s="258"/>
      <c r="H574" s="260"/>
      <c r="J574" s="198"/>
      <c r="M574" s="260"/>
    </row>
    <row r="575" spans="1:13" ht="12.6" customHeight="1" x14ac:dyDescent="0.25">
      <c r="A575" s="180" t="s">
        <v>588</v>
      </c>
      <c r="B575" s="235">
        <v>-585411.17999999993</v>
      </c>
      <c r="C575" s="235">
        <f>CD71</f>
        <v>-603212.61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5">
      <c r="M576" s="260"/>
    </row>
    <row r="577" spans="13:13" ht="12.6" customHeight="1" x14ac:dyDescent="0.25">
      <c r="M577" s="260"/>
    </row>
    <row r="578" spans="13:13" ht="12.6" customHeight="1" x14ac:dyDescent="0.25">
      <c r="M578" s="260"/>
    </row>
    <row r="612" spans="1:14" ht="12.6" customHeight="1" x14ac:dyDescent="0.25">
      <c r="A612" s="195"/>
      <c r="C612" s="181" t="s">
        <v>589</v>
      </c>
      <c r="D612" s="180">
        <f>CE76-(BE76+CD76)</f>
        <v>29706</v>
      </c>
      <c r="E612" s="180">
        <f>SUM(C624:D647)+SUM(C668:D713)</f>
        <v>11918648.505021207</v>
      </c>
      <c r="F612" s="180">
        <f>CE64-(AX64+BD64+BE64+BG64+BJ64+BN64+BP64+BQ64+CB64+CC64+CD64)</f>
        <v>1155596.9100000006</v>
      </c>
      <c r="G612" s="180">
        <f>CE77-(AX77+AY77+BD77+BE77+BG77+BJ77+BN77+BP77+BQ77+CB77+CC77+CD77)</f>
        <v>0</v>
      </c>
      <c r="H612" s="196">
        <f>CE60-(AX60+AY60+AZ60+BD60+BE60+BG60+BJ60+BN60+BO60+BP60+BQ60+BR60+CB60+CC60+CD60)</f>
        <v>48.042964978798082</v>
      </c>
      <c r="I612" s="180">
        <f>CE78-(AX78+AY78+AZ78+BD78+BE78+BF78+BG78+BJ78+BN78+BO78+BP78+BQ78+BR78+CB78+CC78+CD78)</f>
        <v>5142.4637074999991</v>
      </c>
      <c r="J612" s="180">
        <f>CE79-(AX79+AY79+AZ79+BA79+BD79+BE79+BF79+BG79+BJ79+BN79+BO79+BP79+BQ79+BR79+CB79+CC79+CD79)</f>
        <v>29275</v>
      </c>
      <c r="K612" s="180">
        <f>CE75-(AW75+AX75+AY75+AZ75+BA75+BB75+BC75+BD75+BE75+BF75+BG75+BH75+BI75+BJ75+BK75+BL75+BM75+BN75+BO75+BP75+BQ75+BR75+BS75+BT75+BU75+BV75+BW75+BX75+CB75+CC75+CD75)</f>
        <v>23045826.009999998</v>
      </c>
      <c r="L612" s="196">
        <f>CE80-(AW80+AX80+AY80+AZ80+BA80+BB80+BC80+BD80+BE80+BF80+BG80+BH80+BI80+BJ80+BK80+BL80+BM80+BN80+BO80+BP80+BQ80+BR80+BS80+BT80+BU80+BV80+BW80+BX80+BY80+BZ80+CA80+CB80+CC80+CD80)</f>
        <v>19.070925971831734</v>
      </c>
    </row>
    <row r="613" spans="1:14" ht="12.6" customHeight="1" x14ac:dyDescent="0.2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" customHeight="1" x14ac:dyDescent="0.25">
      <c r="A614" s="195">
        <v>8430</v>
      </c>
      <c r="B614" s="197" t="s">
        <v>140</v>
      </c>
      <c r="C614" s="180">
        <f>BE71</f>
        <v>872277.19999999984</v>
      </c>
      <c r="N614" s="198" t="s">
        <v>600</v>
      </c>
    </row>
    <row r="615" spans="1:14" ht="12.6" customHeight="1" x14ac:dyDescent="0.25">
      <c r="A615" s="195"/>
      <c r="B615" s="197" t="s">
        <v>601</v>
      </c>
      <c r="C615" s="268">
        <f>CD69-CD70</f>
        <v>-603212.61</v>
      </c>
      <c r="D615" s="261">
        <f>SUM(C614:C615)</f>
        <v>269064.58999999985</v>
      </c>
      <c r="N615" s="198" t="s">
        <v>602</v>
      </c>
    </row>
    <row r="616" spans="1:14" ht="12.6" customHeight="1" x14ac:dyDescent="0.25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" customHeight="1" x14ac:dyDescent="0.25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" customHeight="1" x14ac:dyDescent="0.25">
      <c r="A618" s="195">
        <v>8470</v>
      </c>
      <c r="B618" s="199" t="s">
        <v>606</v>
      </c>
      <c r="C618" s="180">
        <f>BG71</f>
        <v>85664</v>
      </c>
      <c r="D618" s="180">
        <f>(D615/D612)*BG76</f>
        <v>0</v>
      </c>
      <c r="N618" s="198" t="s">
        <v>607</v>
      </c>
    </row>
    <row r="619" spans="1:14" ht="12.6" customHeight="1" x14ac:dyDescent="0.25">
      <c r="A619" s="195">
        <v>8610</v>
      </c>
      <c r="B619" s="199" t="s">
        <v>608</v>
      </c>
      <c r="C619" s="180">
        <f>BN71</f>
        <v>3425120.0199999996</v>
      </c>
      <c r="D619" s="180">
        <f>(D615/D612)*BN76</f>
        <v>82496.474978792132</v>
      </c>
      <c r="N619" s="198" t="s">
        <v>609</v>
      </c>
    </row>
    <row r="620" spans="1:14" ht="12.6" customHeight="1" x14ac:dyDescent="0.25">
      <c r="A620" s="195">
        <v>8790</v>
      </c>
      <c r="B620" s="199" t="s">
        <v>610</v>
      </c>
      <c r="C620" s="180">
        <f>CC71</f>
        <v>-209967.86000000004</v>
      </c>
      <c r="D620" s="180">
        <f>(D615/D612)*CC76</f>
        <v>0</v>
      </c>
      <c r="N620" s="198" t="s">
        <v>611</v>
      </c>
    </row>
    <row r="621" spans="1:14" ht="12.6" customHeight="1" x14ac:dyDescent="0.25">
      <c r="A621" s="195">
        <v>8630</v>
      </c>
      <c r="B621" s="199" t="s">
        <v>612</v>
      </c>
      <c r="C621" s="180">
        <f>BP71</f>
        <v>0</v>
      </c>
      <c r="D621" s="180">
        <f>(D615/D612)*BP76</f>
        <v>0</v>
      </c>
      <c r="N621" s="198" t="s">
        <v>613</v>
      </c>
    </row>
    <row r="622" spans="1:14" ht="12.6" customHeight="1" x14ac:dyDescent="0.25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" customHeight="1" x14ac:dyDescent="0.25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3383312.6349787917</v>
      </c>
      <c r="N623" s="198" t="s">
        <v>617</v>
      </c>
    </row>
    <row r="624" spans="1:14" ht="12.6" customHeight="1" x14ac:dyDescent="0.25">
      <c r="A624" s="195">
        <v>8420</v>
      </c>
      <c r="B624" s="199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8" t="s">
        <v>618</v>
      </c>
    </row>
    <row r="625" spans="1:14" ht="12.6" customHeight="1" x14ac:dyDescent="0.25">
      <c r="A625" s="195">
        <v>8320</v>
      </c>
      <c r="B625" s="199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8" t="s">
        <v>619</v>
      </c>
    </row>
    <row r="626" spans="1:14" ht="12.6" customHeight="1" x14ac:dyDescent="0.25">
      <c r="A626" s="195">
        <v>8650</v>
      </c>
      <c r="B626" s="199" t="s">
        <v>152</v>
      </c>
      <c r="C626" s="180">
        <f>BR71</f>
        <v>14588.61</v>
      </c>
      <c r="D626" s="180">
        <f>(D615/D612)*BR76</f>
        <v>0</v>
      </c>
      <c r="E626" s="180">
        <f>(E623/E612)*SUM(C626:D626)</f>
        <v>4141.2269620153656</v>
      </c>
      <c r="F626" s="180">
        <f>(F624/F612)*BR64</f>
        <v>0</v>
      </c>
      <c r="G626" s="180" t="e">
        <f>(G625/G612)*BR77</f>
        <v>#DIV/0!</v>
      </c>
      <c r="N626" s="198" t="s">
        <v>620</v>
      </c>
    </row>
    <row r="627" spans="1:14" ht="12.6" customHeight="1" x14ac:dyDescent="0.25">
      <c r="A627" s="195">
        <v>8620</v>
      </c>
      <c r="B627" s="197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8" t="s">
        <v>622</v>
      </c>
    </row>
    <row r="628" spans="1:14" ht="12.6" customHeight="1" x14ac:dyDescent="0.25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8" t="s">
        <v>623</v>
      </c>
    </row>
    <row r="629" spans="1:14" ht="12.6" customHeight="1" x14ac:dyDescent="0.25">
      <c r="A629" s="195">
        <v>8460</v>
      </c>
      <c r="B629" s="199" t="s">
        <v>141</v>
      </c>
      <c r="C629" s="180">
        <f>BF71</f>
        <v>186705.22000000003</v>
      </c>
      <c r="D629" s="180">
        <f>(D615/D612)*BF76</f>
        <v>3097.6937245000995</v>
      </c>
      <c r="E629" s="180">
        <f>(E623/E612)*SUM(C629:D629)</f>
        <v>53878.809823895237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8" t="s">
        <v>624</v>
      </c>
    </row>
    <row r="630" spans="1:14" ht="12.6" customHeight="1" x14ac:dyDescent="0.25">
      <c r="A630" s="195">
        <v>8350</v>
      </c>
      <c r="B630" s="199" t="s">
        <v>625</v>
      </c>
      <c r="C630" s="180">
        <f>BA71</f>
        <v>16442.870000000003</v>
      </c>
      <c r="D630" s="180">
        <f>(D615/D612)*BA76</f>
        <v>0</v>
      </c>
      <c r="E630" s="180">
        <f>(E623/E612)*SUM(C630:D630)</f>
        <v>4667.5904405501005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8" t="s">
        <v>626</v>
      </c>
    </row>
    <row r="631" spans="1:14" ht="12.6" customHeight="1" x14ac:dyDescent="0.25">
      <c r="A631" s="195">
        <v>8200</v>
      </c>
      <c r="B631" s="199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8" t="s">
        <v>628</v>
      </c>
    </row>
    <row r="632" spans="1:14" ht="12.6" customHeight="1" x14ac:dyDescent="0.25">
      <c r="A632" s="195">
        <v>8360</v>
      </c>
      <c r="B632" s="199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8" t="s">
        <v>630</v>
      </c>
    </row>
    <row r="633" spans="1:14" ht="12.6" customHeight="1" x14ac:dyDescent="0.25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8" t="s">
        <v>632</v>
      </c>
    </row>
    <row r="634" spans="1:14" ht="12.6" customHeight="1" x14ac:dyDescent="0.25">
      <c r="A634" s="195">
        <v>8490</v>
      </c>
      <c r="B634" s="199" t="s">
        <v>633</v>
      </c>
      <c r="C634" s="180">
        <f>BI71</f>
        <v>20141.3</v>
      </c>
      <c r="D634" s="180">
        <f>(D615/D612)*BI76</f>
        <v>0</v>
      </c>
      <c r="E634" s="180">
        <f>(E623/E612)*SUM(C634:D634)</f>
        <v>5717.4531782013555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8" t="s">
        <v>634</v>
      </c>
    </row>
    <row r="635" spans="1:14" ht="12.6" customHeight="1" x14ac:dyDescent="0.25">
      <c r="A635" s="195">
        <v>8530</v>
      </c>
      <c r="B635" s="199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8" t="s">
        <v>636</v>
      </c>
    </row>
    <row r="636" spans="1:14" ht="12.6" customHeight="1" x14ac:dyDescent="0.25">
      <c r="A636" s="195">
        <v>8480</v>
      </c>
      <c r="B636" s="199" t="s">
        <v>637</v>
      </c>
      <c r="C636" s="180">
        <f>BH71</f>
        <v>45916</v>
      </c>
      <c r="D636" s="180">
        <f>(D615/D612)*BH76</f>
        <v>0</v>
      </c>
      <c r="E636" s="180">
        <f>(E623/E612)*SUM(C636:D636)</f>
        <v>13034.043489263031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8" t="s">
        <v>638</v>
      </c>
    </row>
    <row r="637" spans="1:14" ht="12.6" customHeight="1" x14ac:dyDescent="0.25">
      <c r="A637" s="195">
        <v>8560</v>
      </c>
      <c r="B637" s="199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8" t="s">
        <v>639</v>
      </c>
    </row>
    <row r="638" spans="1:14" ht="12.6" customHeight="1" x14ac:dyDescent="0.25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8" t="s">
        <v>641</v>
      </c>
    </row>
    <row r="639" spans="1:14" ht="12.6" customHeight="1" x14ac:dyDescent="0.25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8" t="s">
        <v>643</v>
      </c>
    </row>
    <row r="640" spans="1:14" ht="12.6" customHeight="1" x14ac:dyDescent="0.25">
      <c r="A640" s="195">
        <v>8670</v>
      </c>
      <c r="B640" s="199" t="s">
        <v>644</v>
      </c>
      <c r="C640" s="180">
        <f>BT71</f>
        <v>24875.329999999994</v>
      </c>
      <c r="D640" s="180">
        <f>(D615/D612)*BT76</f>
        <v>0</v>
      </c>
      <c r="E640" s="180">
        <f>(E623/E612)*SUM(C640:D640)</f>
        <v>7061.2887235336102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8" t="s">
        <v>645</v>
      </c>
    </row>
    <row r="641" spans="1:14" ht="12.6" customHeight="1" x14ac:dyDescent="0.25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8" t="s">
        <v>647</v>
      </c>
    </row>
    <row r="642" spans="1:14" ht="12.6" customHeight="1" x14ac:dyDescent="0.25">
      <c r="A642" s="195">
        <v>8690</v>
      </c>
      <c r="B642" s="199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8" t="s">
        <v>649</v>
      </c>
    </row>
    <row r="643" spans="1:14" ht="12.6" customHeight="1" x14ac:dyDescent="0.25">
      <c r="A643" s="195">
        <v>8700</v>
      </c>
      <c r="B643" s="199" t="s">
        <v>650</v>
      </c>
      <c r="C643" s="180">
        <f>BW71</f>
        <v>64623.200000000004</v>
      </c>
      <c r="D643" s="180">
        <f>(D615/D612)*BW76</f>
        <v>0</v>
      </c>
      <c r="E643" s="180">
        <f>(E623/E612)*SUM(C643:D643)</f>
        <v>18344.402805456546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8" t="s">
        <v>651</v>
      </c>
    </row>
    <row r="644" spans="1:14" ht="12.6" customHeight="1" x14ac:dyDescent="0.25">
      <c r="A644" s="195">
        <v>8710</v>
      </c>
      <c r="B644" s="199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8" t="s">
        <v>653</v>
      </c>
    </row>
    <row r="645" spans="1:14" ht="12.6" customHeight="1" x14ac:dyDescent="0.25">
      <c r="A645" s="195">
        <v>8720</v>
      </c>
      <c r="B645" s="199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8" t="s">
        <v>655</v>
      </c>
    </row>
    <row r="646" spans="1:14" ht="12.6" customHeight="1" x14ac:dyDescent="0.25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8" t="s">
        <v>657</v>
      </c>
    </row>
    <row r="647" spans="1:14" ht="12.6" customHeight="1" x14ac:dyDescent="0.25">
      <c r="A647" s="195">
        <v>8740</v>
      </c>
      <c r="B647" s="199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8" t="s">
        <v>659</v>
      </c>
    </row>
    <row r="648" spans="1:14" ht="12.6" customHeight="1" x14ac:dyDescent="0.25">
      <c r="A648" s="195"/>
      <c r="B648" s="195"/>
      <c r="C648" s="180">
        <f>SUM(C614:C647)</f>
        <v>3943173.28</v>
      </c>
      <c r="L648" s="26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" customHeight="1" x14ac:dyDescent="0.25">
      <c r="A668" s="195">
        <v>6010</v>
      </c>
      <c r="B668" s="197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7" t="s">
        <v>663</v>
      </c>
    </row>
    <row r="669" spans="1:14" ht="12.6" customHeight="1" x14ac:dyDescent="0.25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7" t="s">
        <v>664</v>
      </c>
    </row>
    <row r="670" spans="1:14" ht="12.6" customHeight="1" x14ac:dyDescent="0.25">
      <c r="A670" s="195">
        <v>6070</v>
      </c>
      <c r="B670" s="197" t="s">
        <v>665</v>
      </c>
      <c r="C670" s="180">
        <f>E71</f>
        <v>386273.63</v>
      </c>
      <c r="D670" s="180">
        <f>(D615/D612)*E76</f>
        <v>45251.689612872797</v>
      </c>
      <c r="E670" s="180">
        <f>(E623/E612)*SUM(C670:D670)</f>
        <v>122495.85727311422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7" t="s">
        <v>666</v>
      </c>
    </row>
    <row r="671" spans="1:14" ht="12.6" customHeight="1" x14ac:dyDescent="0.25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7" t="s">
        <v>668</v>
      </c>
    </row>
    <row r="672" spans="1:14" ht="12.6" customHeight="1" x14ac:dyDescent="0.25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7" t="s">
        <v>670</v>
      </c>
    </row>
    <row r="673" spans="1:14" ht="12.6" customHeight="1" x14ac:dyDescent="0.25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7" t="s">
        <v>672</v>
      </c>
    </row>
    <row r="674" spans="1:14" ht="12.6" customHeight="1" x14ac:dyDescent="0.25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7" t="s">
        <v>674</v>
      </c>
    </row>
    <row r="675" spans="1:14" ht="12.6" customHeight="1" x14ac:dyDescent="0.25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7" t="s">
        <v>675</v>
      </c>
    </row>
    <row r="676" spans="1:14" ht="12.6" customHeight="1" x14ac:dyDescent="0.2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7" t="s">
        <v>676</v>
      </c>
    </row>
    <row r="677" spans="1:14" ht="12.6" customHeight="1" x14ac:dyDescent="0.2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7" t="s">
        <v>677</v>
      </c>
    </row>
    <row r="678" spans="1:14" ht="12.6" customHeight="1" x14ac:dyDescent="0.2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7" t="s">
        <v>679</v>
      </c>
    </row>
    <row r="679" spans="1:14" ht="12.6" customHeight="1" x14ac:dyDescent="0.25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7" t="s">
        <v>681</v>
      </c>
    </row>
    <row r="680" spans="1:14" ht="12.6" customHeight="1" x14ac:dyDescent="0.25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7" t="s">
        <v>683</v>
      </c>
    </row>
    <row r="681" spans="1:14" ht="12.6" customHeight="1" x14ac:dyDescent="0.25">
      <c r="A681" s="195">
        <v>7020</v>
      </c>
      <c r="B681" s="197" t="s">
        <v>684</v>
      </c>
      <c r="C681" s="180">
        <f>P71</f>
        <v>590842.52000000014</v>
      </c>
      <c r="D681" s="180">
        <f>(D615/D612)*P76</f>
        <v>37344.418789806754</v>
      </c>
      <c r="E681" s="180">
        <f>(E623/E612)*SUM(C681:D681)</f>
        <v>178321.62818131712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7" t="s">
        <v>685</v>
      </c>
    </row>
    <row r="682" spans="1:14" ht="12.6" customHeight="1" x14ac:dyDescent="0.25">
      <c r="A682" s="195">
        <v>7030</v>
      </c>
      <c r="B682" s="197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7" t="s">
        <v>687</v>
      </c>
    </row>
    <row r="683" spans="1:14" ht="12.6" customHeight="1" x14ac:dyDescent="0.25">
      <c r="A683" s="195">
        <v>7040</v>
      </c>
      <c r="B683" s="197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7" t="s">
        <v>688</v>
      </c>
    </row>
    <row r="684" spans="1:14" ht="12.6" customHeight="1" x14ac:dyDescent="0.25">
      <c r="A684" s="195">
        <v>7050</v>
      </c>
      <c r="B684" s="197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7" t="s">
        <v>690</v>
      </c>
    </row>
    <row r="685" spans="1:14" ht="12.6" customHeight="1" x14ac:dyDescent="0.25">
      <c r="A685" s="195">
        <v>7060</v>
      </c>
      <c r="B685" s="197" t="s">
        <v>691</v>
      </c>
      <c r="C685" s="180">
        <f>T71</f>
        <v>231705.4</v>
      </c>
      <c r="D685" s="180">
        <f>(D615/D612)*T76</f>
        <v>3034.2906365717349</v>
      </c>
      <c r="E685" s="180">
        <f>(E623/E612)*SUM(C685:D685)</f>
        <v>66634.884058132797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7" t="s">
        <v>692</v>
      </c>
    </row>
    <row r="686" spans="1:14" ht="12.6" customHeight="1" x14ac:dyDescent="0.25">
      <c r="A686" s="195">
        <v>7070</v>
      </c>
      <c r="B686" s="197" t="s">
        <v>109</v>
      </c>
      <c r="C686" s="180">
        <f>U71</f>
        <v>1088313.76</v>
      </c>
      <c r="D686" s="180">
        <f>(D615/D612)*U76</f>
        <v>5063.1894502794021</v>
      </c>
      <c r="E686" s="180">
        <f>(E623/E612)*SUM(C686:D686)</f>
        <v>310373.78493973095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7" t="s">
        <v>693</v>
      </c>
    </row>
    <row r="687" spans="1:14" ht="12.6" customHeight="1" x14ac:dyDescent="0.25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7" t="s">
        <v>695</v>
      </c>
    </row>
    <row r="688" spans="1:14" ht="12.6" customHeight="1" x14ac:dyDescent="0.25">
      <c r="A688" s="195">
        <v>7120</v>
      </c>
      <c r="B688" s="197" t="s">
        <v>696</v>
      </c>
      <c r="C688" s="180">
        <f>W71</f>
        <v>84071.37</v>
      </c>
      <c r="D688" s="180">
        <f>(D615/D612)*W76</f>
        <v>0</v>
      </c>
      <c r="E688" s="180">
        <f>(E623/E612)*SUM(C688:D688)</f>
        <v>23865.099154584965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7" t="s">
        <v>697</v>
      </c>
    </row>
    <row r="689" spans="1:14" ht="12.6" customHeight="1" x14ac:dyDescent="0.25">
      <c r="A689" s="195">
        <v>7130</v>
      </c>
      <c r="B689" s="197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7" t="s">
        <v>699</v>
      </c>
    </row>
    <row r="690" spans="1:14" ht="12.6" customHeight="1" x14ac:dyDescent="0.25">
      <c r="A690" s="195">
        <v>7140</v>
      </c>
      <c r="B690" s="197" t="s">
        <v>1249</v>
      </c>
      <c r="C690" s="180">
        <f>Y71</f>
        <v>1120306.33</v>
      </c>
      <c r="D690" s="180">
        <f>(D615/D612)*Y76</f>
        <v>15352.604862654001</v>
      </c>
      <c r="E690" s="180">
        <f>(E623/E612)*SUM(C690:D690)</f>
        <v>322376.2511100698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7" t="s">
        <v>700</v>
      </c>
    </row>
    <row r="691" spans="1:14" ht="12.6" customHeight="1" x14ac:dyDescent="0.25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7" t="s">
        <v>702</v>
      </c>
    </row>
    <row r="692" spans="1:14" ht="12.6" customHeight="1" x14ac:dyDescent="0.25">
      <c r="A692" s="195">
        <v>7160</v>
      </c>
      <c r="B692" s="197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7" t="s">
        <v>704</v>
      </c>
    </row>
    <row r="693" spans="1:14" ht="12.6" customHeight="1" x14ac:dyDescent="0.25">
      <c r="A693" s="195">
        <v>7170</v>
      </c>
      <c r="B693" s="197" t="s">
        <v>115</v>
      </c>
      <c r="C693" s="180">
        <f>AB71</f>
        <v>1407159.5800000003</v>
      </c>
      <c r="D693" s="180">
        <f>(D615/D612)*AB76</f>
        <v>4501.6192429138873</v>
      </c>
      <c r="E693" s="180">
        <f>(E623/E612)*SUM(C693:D693)</f>
        <v>400724.22386613261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7" t="s">
        <v>705</v>
      </c>
    </row>
    <row r="694" spans="1:14" ht="12.6" customHeight="1" x14ac:dyDescent="0.25">
      <c r="A694" s="195">
        <v>7180</v>
      </c>
      <c r="B694" s="197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7" t="s">
        <v>707</v>
      </c>
    </row>
    <row r="695" spans="1:14" ht="12.6" customHeight="1" x14ac:dyDescent="0.25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7" t="s">
        <v>708</v>
      </c>
    </row>
    <row r="696" spans="1:14" ht="12.6" customHeight="1" x14ac:dyDescent="0.25">
      <c r="A696" s="195">
        <v>7200</v>
      </c>
      <c r="B696" s="197" t="s">
        <v>709</v>
      </c>
      <c r="C696" s="180">
        <f>AE71</f>
        <v>5185.16</v>
      </c>
      <c r="D696" s="180">
        <f>(D615/D612)*AE76</f>
        <v>0</v>
      </c>
      <c r="E696" s="180">
        <f>(E623/E612)*SUM(C696:D696)</f>
        <v>1471.8965271100944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7" t="s">
        <v>710</v>
      </c>
    </row>
    <row r="697" spans="1:14" ht="12.6" customHeight="1" x14ac:dyDescent="0.25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7" t="s">
        <v>712</v>
      </c>
    </row>
    <row r="698" spans="1:14" ht="12.6" customHeight="1" x14ac:dyDescent="0.25">
      <c r="A698" s="195">
        <v>7230</v>
      </c>
      <c r="B698" s="197" t="s">
        <v>713</v>
      </c>
      <c r="C698" s="180">
        <f>AG71</f>
        <v>4214957.25</v>
      </c>
      <c r="D698" s="180">
        <f>(D615/D612)*AG76</f>
        <v>36782.848582441242</v>
      </c>
      <c r="E698" s="180">
        <f>(E623/E612)*SUM(C698:D698)</f>
        <v>1206929.2915316452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7" t="s">
        <v>714</v>
      </c>
    </row>
    <row r="699" spans="1:14" ht="12.6" customHeight="1" x14ac:dyDescent="0.25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7" t="s">
        <v>715</v>
      </c>
    </row>
    <row r="700" spans="1:14" ht="12.6" customHeight="1" x14ac:dyDescent="0.25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7" t="s">
        <v>717</v>
      </c>
    </row>
    <row r="701" spans="1:14" ht="12.6" customHeight="1" x14ac:dyDescent="0.25">
      <c r="A701" s="195">
        <v>7260</v>
      </c>
      <c r="B701" s="197" t="s">
        <v>121</v>
      </c>
      <c r="C701" s="180">
        <f>AJ71</f>
        <v>2229972.86</v>
      </c>
      <c r="D701" s="180">
        <f>(D615/D612)*AJ76</f>
        <v>36139.760119167826</v>
      </c>
      <c r="E701" s="180">
        <f>(E623/E612)*SUM(C701:D701)</f>
        <v>643274.90291403909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7" t="s">
        <v>718</v>
      </c>
    </row>
    <row r="702" spans="1:14" ht="12.6" customHeight="1" x14ac:dyDescent="0.25">
      <c r="A702" s="195">
        <v>7310</v>
      </c>
      <c r="B702" s="197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7" t="s">
        <v>720</v>
      </c>
    </row>
    <row r="703" spans="1:14" ht="12.6" customHeight="1" x14ac:dyDescent="0.25">
      <c r="A703" s="195">
        <v>7320</v>
      </c>
      <c r="B703" s="197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7" t="s">
        <v>722</v>
      </c>
    </row>
    <row r="704" spans="1:14" ht="12.6" customHeight="1" x14ac:dyDescent="0.25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7" t="s">
        <v>724</v>
      </c>
    </row>
    <row r="705" spans="1:83" ht="12.6" customHeight="1" x14ac:dyDescent="0.2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7" t="s">
        <v>726</v>
      </c>
    </row>
    <row r="706" spans="1:83" ht="12.6" customHeight="1" x14ac:dyDescent="0.2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7" t="s">
        <v>728</v>
      </c>
    </row>
    <row r="707" spans="1:83" ht="12.6" customHeight="1" x14ac:dyDescent="0.25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7" t="s">
        <v>730</v>
      </c>
    </row>
    <row r="708" spans="1:83" ht="12.6" customHeight="1" x14ac:dyDescent="0.25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7" t="s">
        <v>732</v>
      </c>
    </row>
    <row r="709" spans="1:83" ht="12.6" customHeight="1" x14ac:dyDescent="0.25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7" t="s">
        <v>734</v>
      </c>
    </row>
    <row r="710" spans="1:83" ht="12.6" customHeight="1" x14ac:dyDescent="0.2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7" t="s">
        <v>735</v>
      </c>
    </row>
    <row r="711" spans="1:83" ht="12.6" customHeight="1" x14ac:dyDescent="0.25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7" t="s">
        <v>737</v>
      </c>
    </row>
    <row r="712" spans="1:83" ht="12.6" customHeight="1" x14ac:dyDescent="0.2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7" t="s">
        <v>739</v>
      </c>
    </row>
    <row r="713" spans="1:83" ht="12.6" customHeight="1" x14ac:dyDescent="0.25">
      <c r="A713" s="195">
        <v>7490</v>
      </c>
      <c r="B713" s="197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8" t="s">
        <v>741</v>
      </c>
    </row>
    <row r="715" spans="1:83" ht="12.6" customHeight="1" x14ac:dyDescent="0.25">
      <c r="C715" s="180">
        <f>SUM(C614:C647)+SUM(C668:C713)</f>
        <v>15301961.139999999</v>
      </c>
      <c r="D715" s="180">
        <f>SUM(D616:D647)+SUM(D668:D713)</f>
        <v>269064.58999999985</v>
      </c>
      <c r="E715" s="180">
        <f>SUM(E624:E647)+SUM(E668:E713)</f>
        <v>3383312.6349787922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7" t="s">
        <v>742</v>
      </c>
    </row>
    <row r="716" spans="1:83" ht="12.6" customHeight="1" x14ac:dyDescent="0.25">
      <c r="C716" s="180">
        <f>CE71</f>
        <v>15301961.139999997</v>
      </c>
      <c r="D716" s="180">
        <f>D615</f>
        <v>269064.58999999985</v>
      </c>
      <c r="E716" s="180">
        <f>E623</f>
        <v>3383312.6349787917</v>
      </c>
      <c r="F716" s="180">
        <f>F624</f>
        <v>0</v>
      </c>
      <c r="G716" s="180">
        <f>G625</f>
        <v>0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3943173.28</v>
      </c>
      <c r="N716" s="197" t="s">
        <v>743</v>
      </c>
    </row>
    <row r="717" spans="1:83" ht="12.6" customHeight="1" x14ac:dyDescent="0.25">
      <c r="O717" s="197"/>
    </row>
    <row r="718" spans="1:83" ht="12.6" customHeight="1" x14ac:dyDescent="0.25">
      <c r="O718" s="197"/>
    </row>
    <row r="719" spans="1:83" ht="12.6" customHeight="1" x14ac:dyDescent="0.25">
      <c r="O719" s="197"/>
    </row>
    <row r="720" spans="1:83" s="200" customFormat="1" ht="12.6" customHeight="1" x14ac:dyDescent="0.25">
      <c r="A720" s="200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2" customFormat="1" ht="12.6" customHeight="1" x14ac:dyDescent="0.2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1255</v>
      </c>
    </row>
    <row r="722" spans="1:84" s="200" customFormat="1" ht="12.6" customHeight="1" x14ac:dyDescent="0.25">
      <c r="A722" s="201" t="str">
        <f>RIGHT(C83,3)&amp;"*"&amp;RIGHT(C82,4)&amp;"*"&amp;"A"</f>
        <v>211*2017*A</v>
      </c>
      <c r="B722" s="271">
        <f>ROUND(C165,0)</f>
        <v>436526</v>
      </c>
      <c r="C722" s="271">
        <f>ROUND(C166,0)</f>
        <v>1824</v>
      </c>
      <c r="D722" s="271">
        <f>ROUND(C167,0)</f>
        <v>47262</v>
      </c>
      <c r="E722" s="271">
        <f>ROUND(C168,0)</f>
        <v>714212</v>
      </c>
      <c r="F722" s="271">
        <f>ROUND(C169,0)</f>
        <v>3249</v>
      </c>
      <c r="G722" s="271">
        <f>ROUND(C170,0)</f>
        <v>286759</v>
      </c>
      <c r="H722" s="271">
        <f>ROUND(C171+C172,0)</f>
        <v>49559</v>
      </c>
      <c r="I722" s="271">
        <f>ROUND(C175,0)</f>
        <v>-17337</v>
      </c>
      <c r="J722" s="271">
        <f>ROUND(C176,0)</f>
        <v>88709</v>
      </c>
      <c r="K722" s="271">
        <f>ROUND(C179,0)</f>
        <v>3431</v>
      </c>
      <c r="L722" s="271">
        <f>ROUND(C180,0)</f>
        <v>40936</v>
      </c>
      <c r="M722" s="271">
        <f>ROUND(C183,0)</f>
        <v>14338</v>
      </c>
      <c r="N722" s="271">
        <f>ROUND(C184,0)</f>
        <v>119897</v>
      </c>
      <c r="O722" s="271">
        <f>ROUND(C185,0)</f>
        <v>0</v>
      </c>
      <c r="P722" s="271">
        <f>ROUND(C188,0)</f>
        <v>0</v>
      </c>
      <c r="Q722" s="271">
        <f>ROUND(C189,0)</f>
        <v>281399</v>
      </c>
      <c r="R722" s="271">
        <f>ROUND(B195,0)</f>
        <v>0</v>
      </c>
      <c r="S722" s="271">
        <f>ROUND(C195,0)</f>
        <v>0</v>
      </c>
      <c r="T722" s="271">
        <f>ROUND(D195,0)</f>
        <v>0</v>
      </c>
      <c r="U722" s="271">
        <f>ROUND(B196,0)</f>
        <v>0</v>
      </c>
      <c r="V722" s="271">
        <f>ROUND(C196,0)</f>
        <v>0</v>
      </c>
      <c r="W722" s="271">
        <f>ROUND(D196,0)</f>
        <v>0</v>
      </c>
      <c r="X722" s="271">
        <f>ROUND(B197,0)</f>
        <v>0</v>
      </c>
      <c r="Y722" s="271">
        <f>ROUND(C197,0)</f>
        <v>0</v>
      </c>
      <c r="Z722" s="271">
        <f>ROUND(D197,0)</f>
        <v>0</v>
      </c>
      <c r="AA722" s="271">
        <f>ROUND(B198,0)</f>
        <v>0</v>
      </c>
      <c r="AB722" s="271">
        <f>ROUND(C198,0)</f>
        <v>0</v>
      </c>
      <c r="AC722" s="271">
        <f>ROUND(D198,0)</f>
        <v>0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0</v>
      </c>
      <c r="AH722" s="271">
        <f>ROUND(C200,0)</f>
        <v>0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0</v>
      </c>
      <c r="AQ722" s="271">
        <f>ROUND(C203,0)</f>
        <v>0</v>
      </c>
      <c r="AR722" s="271">
        <f>ROUND(D203,0)</f>
        <v>0</v>
      </c>
      <c r="AS722" s="271"/>
      <c r="AT722" s="271"/>
      <c r="AU722" s="271"/>
      <c r="AV722" s="271">
        <f>ROUND(B209,0)</f>
        <v>0</v>
      </c>
      <c r="AW722" s="271">
        <f>ROUND(C209,0)</f>
        <v>0</v>
      </c>
      <c r="AX722" s="271">
        <f>ROUND(D209,0)</f>
        <v>0</v>
      </c>
      <c r="AY722" s="271">
        <f>ROUND(B210,0)</f>
        <v>0</v>
      </c>
      <c r="AZ722" s="271">
        <f>ROUND(C210,0)</f>
        <v>0</v>
      </c>
      <c r="BA722" s="271">
        <f>ROUND(D210,0)</f>
        <v>0</v>
      </c>
      <c r="BB722" s="271">
        <f>ROUND(B211,0)</f>
        <v>0</v>
      </c>
      <c r="BC722" s="271">
        <f>ROUND(C211,0)</f>
        <v>0</v>
      </c>
      <c r="BD722" s="271">
        <f>ROUND(D211,0)</f>
        <v>0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0</v>
      </c>
      <c r="BI722" s="271">
        <f>ROUND(C213,0)</f>
        <v>0</v>
      </c>
      <c r="BJ722" s="271">
        <f>ROUND(D213,0)</f>
        <v>0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652024</v>
      </c>
      <c r="BU722" s="271">
        <f>ROUND(C224,0)</f>
        <v>2547681</v>
      </c>
      <c r="BV722" s="271">
        <f>ROUND(C225,0)</f>
        <v>33457</v>
      </c>
      <c r="BW722" s="271">
        <f>ROUND(C226,0)</f>
        <v>38390</v>
      </c>
      <c r="BX722" s="271">
        <f>ROUND(C227,0)</f>
        <v>1231571</v>
      </c>
      <c r="BY722" s="271">
        <f>ROUND(C228,0)</f>
        <v>0</v>
      </c>
      <c r="BZ722" s="271">
        <f>ROUND(C231,0)</f>
        <v>431</v>
      </c>
      <c r="CA722" s="271">
        <f>ROUND(C233,0)</f>
        <v>1824</v>
      </c>
      <c r="CB722" s="271">
        <f>ROUND(C234,0)</f>
        <v>213342</v>
      </c>
      <c r="CC722" s="271">
        <f>ROUND(C238+C239,0)</f>
        <v>437267</v>
      </c>
      <c r="CD722" s="271">
        <f>D221</f>
        <v>590287.87999999989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0" customFormat="1" ht="12.6" customHeight="1" x14ac:dyDescent="0.25">
      <c r="A724" s="200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2" customFormat="1" ht="12.6" customHeight="1" x14ac:dyDescent="0.2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" customHeight="1" x14ac:dyDescent="0.25">
      <c r="A726" s="201" t="str">
        <f>RIGHT(C83,3)&amp;"*"&amp;RIGHT(C82,4)&amp;"*"&amp;"A"</f>
        <v>211*2017*A</v>
      </c>
      <c r="B726" s="271">
        <f>ROUND(C111,0)</f>
        <v>89</v>
      </c>
      <c r="C726" s="271">
        <f>ROUND(C112,0)</f>
        <v>0</v>
      </c>
      <c r="D726" s="271">
        <f>ROUND(C113,0)</f>
        <v>0</v>
      </c>
      <c r="E726" s="271">
        <f>ROUND(C114,0)</f>
        <v>0</v>
      </c>
      <c r="F726" s="271">
        <f>ROUND(D111,0)</f>
        <v>233</v>
      </c>
      <c r="G726" s="271">
        <f>ROUND(D112,0)</f>
        <v>0</v>
      </c>
      <c r="H726" s="271">
        <f>ROUND(D113,0)</f>
        <v>0</v>
      </c>
      <c r="I726" s="271">
        <f>ROUND(D114,0)</f>
        <v>0</v>
      </c>
      <c r="J726" s="271">
        <f>ROUND(C116,0)</f>
        <v>0</v>
      </c>
      <c r="K726" s="271">
        <f>ROUND(C117,0)</f>
        <v>0</v>
      </c>
      <c r="L726" s="271">
        <f>ROUND(C118,0)</f>
        <v>10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10</v>
      </c>
      <c r="W726" s="271">
        <f>ROUND(C129,0)</f>
        <v>0</v>
      </c>
      <c r="X726" s="271">
        <f>ROUND(B138,0)</f>
        <v>66</v>
      </c>
      <c r="Y726" s="271">
        <f>ROUND(B139,0)</f>
        <v>178</v>
      </c>
      <c r="Z726" s="271">
        <f>ROUND(B140,0)</f>
        <v>6250</v>
      </c>
      <c r="AA726" s="271">
        <f>ROUND(B141,0)</f>
        <v>599568</v>
      </c>
      <c r="AB726" s="271">
        <f>ROUND(B142,0)</f>
        <v>10654759</v>
      </c>
      <c r="AC726" s="271">
        <f>ROUND(C138,0)</f>
        <v>7</v>
      </c>
      <c r="AD726" s="271">
        <f>ROUND(C139,0)</f>
        <v>21</v>
      </c>
      <c r="AE726" s="271">
        <f>ROUND(C140,0)</f>
        <v>1977</v>
      </c>
      <c r="AF726" s="271">
        <f>ROUND(C141,0)</f>
        <v>91531</v>
      </c>
      <c r="AG726" s="271">
        <f>ROUND(C142,0)</f>
        <v>3274306</v>
      </c>
      <c r="AH726" s="271">
        <f>ROUND(D138,0)</f>
        <v>16</v>
      </c>
      <c r="AI726" s="271">
        <f>ROUND(D139,0)</f>
        <v>34</v>
      </c>
      <c r="AJ726" s="271">
        <f>ROUND(D140,0)</f>
        <v>5286</v>
      </c>
      <c r="AK726" s="271">
        <f>ROUND(D141,0)</f>
        <v>186518</v>
      </c>
      <c r="AL726" s="271">
        <f>ROUND(D142,0)</f>
        <v>8239144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1661165</v>
      </c>
      <c r="BR726" s="271">
        <f>ROUND(C157,0)</f>
        <v>1494301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0" customFormat="1" ht="12.6" customHeight="1" x14ac:dyDescent="0.25">
      <c r="A728" s="200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2" customFormat="1" ht="12.6" customHeight="1" x14ac:dyDescent="0.2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" customHeight="1" x14ac:dyDescent="0.25">
      <c r="A730" s="201" t="str">
        <f>RIGHT(C83,3)&amp;"*"&amp;RIGHT(C82,4)&amp;"*"&amp;"A"</f>
        <v>211*2017*A</v>
      </c>
      <c r="B730" s="271">
        <f>ROUND(C250,0)</f>
        <v>0</v>
      </c>
      <c r="C730" s="271">
        <f>ROUND(C251,0)</f>
        <v>0</v>
      </c>
      <c r="D730" s="271">
        <f>ROUND(C252,0)</f>
        <v>0</v>
      </c>
      <c r="E730" s="271">
        <f>ROUND(C253,0)</f>
        <v>0</v>
      </c>
      <c r="F730" s="271">
        <f>ROUND(C254,0)</f>
        <v>0</v>
      </c>
      <c r="G730" s="271">
        <f>ROUND(C255,0)</f>
        <v>0</v>
      </c>
      <c r="H730" s="271">
        <f>ROUND(C256,0)</f>
        <v>0</v>
      </c>
      <c r="I730" s="271">
        <f>ROUND(C257,0)</f>
        <v>0</v>
      </c>
      <c r="J730" s="271">
        <f>ROUND(C258,0)</f>
        <v>0</v>
      </c>
      <c r="K730" s="271">
        <f>ROUND(C259,0)</f>
        <v>0</v>
      </c>
      <c r="L730" s="271">
        <f>ROUND(C262,0)</f>
        <v>0</v>
      </c>
      <c r="M730" s="271">
        <f>ROUND(C263,0)</f>
        <v>0</v>
      </c>
      <c r="N730" s="271">
        <f>ROUND(C264,0)</f>
        <v>0</v>
      </c>
      <c r="O730" s="271">
        <f>ROUND(C267,0)</f>
        <v>0</v>
      </c>
      <c r="P730" s="271">
        <f>ROUND(C268,0)</f>
        <v>0</v>
      </c>
      <c r="Q730" s="271">
        <f>ROUND(C269,0)</f>
        <v>0</v>
      </c>
      <c r="R730" s="271">
        <f>ROUND(C270,0)</f>
        <v>0</v>
      </c>
      <c r="S730" s="271">
        <f>ROUND(C271,0)</f>
        <v>0</v>
      </c>
      <c r="T730" s="271">
        <f>ROUND(C272,0)</f>
        <v>0</v>
      </c>
      <c r="U730" s="271">
        <f>ROUND(C273,0)</f>
        <v>0</v>
      </c>
      <c r="V730" s="271">
        <f>ROUND(C274,0)</f>
        <v>0</v>
      </c>
      <c r="W730" s="271">
        <f>ROUND(C275,0)</f>
        <v>0</v>
      </c>
      <c r="X730" s="271">
        <f>ROUND(C276,0)</f>
        <v>0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0</v>
      </c>
      <c r="AI730" s="271">
        <f>ROUND(C306,0)</f>
        <v>0</v>
      </c>
      <c r="AJ730" s="271">
        <f>ROUND(C307,0)</f>
        <v>0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0</v>
      </c>
      <c r="AP730" s="271">
        <f>ROUND(C313,0)</f>
        <v>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0</v>
      </c>
      <c r="AY730" s="271">
        <f>ROUND(C326,0)</f>
        <v>0</v>
      </c>
      <c r="AZ730" s="271">
        <f>ROUND(C327,0)</f>
        <v>0</v>
      </c>
      <c r="BA730" s="271">
        <f>ROUND(C328,0)</f>
        <v>0</v>
      </c>
      <c r="BB730" s="271">
        <f>ROUND(C332,0)</f>
        <v>0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53.74</v>
      </c>
      <c r="BJ730" s="271">
        <f>ROUND(C359,0)</f>
        <v>877617</v>
      </c>
      <c r="BK730" s="271">
        <f>ROUND(C360,0)</f>
        <v>22168209</v>
      </c>
      <c r="BL730" s="271">
        <f>ROUND(C364,0)</f>
        <v>4472305</v>
      </c>
      <c r="BM730" s="271">
        <f>ROUND(C365,0)</f>
        <v>215166</v>
      </c>
      <c r="BN730" s="271">
        <f>ROUND(C366,0)</f>
        <v>468085</v>
      </c>
      <c r="BO730" s="271">
        <f>ROUND(C370,0)</f>
        <v>1100721</v>
      </c>
      <c r="BP730" s="271">
        <f>ROUND(C371,0)</f>
        <v>0</v>
      </c>
      <c r="BQ730" s="271">
        <f>ROUND(C378,0)</f>
        <v>6633169</v>
      </c>
      <c r="BR730" s="271">
        <f>ROUND(C379,0)</f>
        <v>1539391</v>
      </c>
      <c r="BS730" s="271">
        <f>ROUND(C380,0)</f>
        <v>148124</v>
      </c>
      <c r="BT730" s="271">
        <f>ROUND(C381,0)</f>
        <v>1219596</v>
      </c>
      <c r="BU730" s="271">
        <f>ROUND(C382,0)</f>
        <v>177668</v>
      </c>
      <c r="BV730" s="271">
        <f>ROUND(C383,0)</f>
        <v>3859741</v>
      </c>
      <c r="BW730" s="271">
        <f>ROUND(C384,0)</f>
        <v>1989608</v>
      </c>
      <c r="BX730" s="271">
        <f>ROUND(C385,0)</f>
        <v>71372</v>
      </c>
      <c r="BY730" s="271">
        <f>ROUND(C386,0)</f>
        <v>44367</v>
      </c>
      <c r="BZ730" s="271">
        <f>ROUND(C387,0)</f>
        <v>134234</v>
      </c>
      <c r="CA730" s="271">
        <f>ROUND(C388,0)</f>
        <v>281399</v>
      </c>
      <c r="CB730" s="271">
        <f>C363</f>
        <v>590287.87999999989</v>
      </c>
      <c r="CC730" s="271">
        <f>ROUND(C389,0)</f>
        <v>304011</v>
      </c>
      <c r="CD730" s="271">
        <f>ROUND(C392,0)</f>
        <v>0</v>
      </c>
      <c r="CE730" s="271">
        <f>ROUND(C394,0)</f>
        <v>0</v>
      </c>
      <c r="CF730" s="200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0" customFormat="1" ht="12.6" customHeight="1" x14ac:dyDescent="0.25">
      <c r="A732" s="200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2" customFormat="1" ht="12.6" customHeight="1" x14ac:dyDescent="0.2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" customHeight="1" x14ac:dyDescent="0.25">
      <c r="A734" s="201" t="str">
        <f>RIGHT($C$83,3)&amp;"*"&amp;RIGHT($C$82,4)&amp;"*"&amp;C$55&amp;"*"&amp;"A"</f>
        <v>211*2017*6010*A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 t="e">
        <f>IF(M668&lt;&gt;0,ROUND(M668,0),0)</f>
        <v>#DIV/0!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8" t="str">
        <f>RIGHT($C$83,3)&amp;"*"&amp;RIGHT($C$82,4)&amp;"*"&amp;D$55&amp;"*"&amp;"A"</f>
        <v>211*2017*6030*A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 t="e">
        <f t="shared" ref="Y735:Y779" si="21">IF(M669&lt;&gt;0,ROUND(M669,0),0)</f>
        <v>#DIV/0!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8" t="str">
        <f>RIGHT($C$83,3)&amp;"*"&amp;RIGHT($C$82,4)&amp;"*"&amp;E$55&amp;"*"&amp;"A"</f>
        <v>211*2017*6070*A</v>
      </c>
      <c r="B736" s="271">
        <f>ROUND(E59,0)</f>
        <v>233</v>
      </c>
      <c r="C736" s="273">
        <f>ROUND(E60,2)</f>
        <v>0.25</v>
      </c>
      <c r="D736" s="271">
        <f>ROUND(E61,0)</f>
        <v>154128</v>
      </c>
      <c r="E736" s="271">
        <f>ROUND(E62,0)</f>
        <v>21296</v>
      </c>
      <c r="F736" s="271">
        <f>ROUND(E63,0)</f>
        <v>0</v>
      </c>
      <c r="G736" s="271">
        <f>ROUND(E64,0)</f>
        <v>8281</v>
      </c>
      <c r="H736" s="271">
        <f>ROUND(E65,0)</f>
        <v>0</v>
      </c>
      <c r="I736" s="271">
        <f>ROUND(E66,0)</f>
        <v>13360</v>
      </c>
      <c r="J736" s="271">
        <f>ROUND(E67,0)</f>
        <v>189106</v>
      </c>
      <c r="K736" s="271">
        <f>ROUND(E68,0)</f>
        <v>0</v>
      </c>
      <c r="L736" s="271">
        <f>ROUND(E69,0)</f>
        <v>102</v>
      </c>
      <c r="M736" s="271">
        <f>ROUND(E70,0)</f>
        <v>0</v>
      </c>
      <c r="N736" s="271">
        <f>ROUND(E75,0)</f>
        <v>692876</v>
      </c>
      <c r="O736" s="271">
        <f>ROUND(E73,0)</f>
        <v>498611</v>
      </c>
      <c r="P736" s="271">
        <f>IF(E76&gt;0,ROUND(E76,0),0)</f>
        <v>4996</v>
      </c>
      <c r="Q736" s="271">
        <f>IF(E77&gt;0,ROUND(E77,0),0)</f>
        <v>0</v>
      </c>
      <c r="R736" s="271">
        <f>IF(E78&gt;0,ROUND(E78,0),0)</f>
        <v>1393</v>
      </c>
      <c r="S736" s="271">
        <f>IF(E79&gt;0,ROUND(E79,0),0)</f>
        <v>3492</v>
      </c>
      <c r="T736" s="273">
        <f>IF(E80&gt;0,ROUND(E80,2),0)</f>
        <v>0</v>
      </c>
      <c r="U736" s="271"/>
      <c r="V736" s="272"/>
      <c r="W736" s="271"/>
      <c r="X736" s="271"/>
      <c r="Y736" s="271" t="e">
        <f t="shared" si="21"/>
        <v>#DIV/0!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8" t="str">
        <f>RIGHT($C$83,3)&amp;"*"&amp;RIGHT($C$82,4)&amp;"*"&amp;F$55&amp;"*"&amp;"A"</f>
        <v>211*2017*6100*A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 t="e">
        <f t="shared" si="21"/>
        <v>#DIV/0!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8" t="str">
        <f>RIGHT($C$83,3)&amp;"*"&amp;RIGHT($C$82,4)&amp;"*"&amp;G$55&amp;"*"&amp;"A"</f>
        <v>211*2017*6120*A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 t="e">
        <f t="shared" si="21"/>
        <v>#DIV/0!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8" t="str">
        <f>RIGHT($C$83,3)&amp;"*"&amp;RIGHT($C$82,4)&amp;"*"&amp;H$55&amp;"*"&amp;"A"</f>
        <v>211*2017*6140*A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 t="e">
        <f t="shared" si="21"/>
        <v>#DIV/0!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8" t="str">
        <f>RIGHT($C$83,3)&amp;"*"&amp;RIGHT($C$82,4)&amp;"*"&amp;I$55&amp;"*"&amp;"A"</f>
        <v>211*2017*6150*A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 t="e">
        <f t="shared" si="21"/>
        <v>#DIV/0!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8" t="str">
        <f>RIGHT($C$83,3)&amp;"*"&amp;RIGHT($C$82,4)&amp;"*"&amp;J$55&amp;"*"&amp;"A"</f>
        <v>211*2017*6170*A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 t="e">
        <f t="shared" si="21"/>
        <v>#DIV/0!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8" t="str">
        <f>RIGHT($C$83,3)&amp;"*"&amp;RIGHT($C$82,4)&amp;"*"&amp;K$55&amp;"*"&amp;"A"</f>
        <v>211*2017*6200*A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 t="e">
        <f t="shared" si="21"/>
        <v>#DIV/0!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8" t="str">
        <f>RIGHT($C$83,3)&amp;"*"&amp;RIGHT($C$82,4)&amp;"*"&amp;L$55&amp;"*"&amp;"A"</f>
        <v>211*2017*6210*A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 t="e">
        <f t="shared" si="21"/>
        <v>#DIV/0!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8" t="str">
        <f>RIGHT($C$83,3)&amp;"*"&amp;RIGHT($C$82,4)&amp;"*"&amp;M$55&amp;"*"&amp;"A"</f>
        <v>211*2017*6330*A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 t="e">
        <f t="shared" si="21"/>
        <v>#DIV/0!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8" t="str">
        <f>RIGHT($C$83,3)&amp;"*"&amp;RIGHT($C$82,4)&amp;"*"&amp;N$55&amp;"*"&amp;"A"</f>
        <v>211*2017*6400*A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 t="e">
        <f t="shared" si="21"/>
        <v>#DIV/0!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8" t="str">
        <f>RIGHT($C$83,3)&amp;"*"&amp;RIGHT($C$82,4)&amp;"*"&amp;O$55&amp;"*"&amp;"A"</f>
        <v>211*2017*7010*A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0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 t="e">
        <f t="shared" si="21"/>
        <v>#DIV/0!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8" t="str">
        <f>RIGHT($C$83,3)&amp;"*"&amp;RIGHT($C$82,4)&amp;"*"&amp;P$55&amp;"*"&amp;"A"</f>
        <v>211*2017*7020*A</v>
      </c>
      <c r="B747" s="271">
        <f>ROUND(P59,0)</f>
        <v>11769</v>
      </c>
      <c r="C747" s="273">
        <f>ROUND(P60,2)</f>
        <v>2.2799999999999998</v>
      </c>
      <c r="D747" s="271">
        <f>ROUND(P61,0)</f>
        <v>214346</v>
      </c>
      <c r="E747" s="271">
        <f>ROUND(P62,0)</f>
        <v>46914</v>
      </c>
      <c r="F747" s="271">
        <f>ROUND(P63,0)</f>
        <v>44197</v>
      </c>
      <c r="G747" s="271">
        <f>ROUND(P64,0)</f>
        <v>15738</v>
      </c>
      <c r="H747" s="271">
        <f>ROUND(P65,0)</f>
        <v>0</v>
      </c>
      <c r="I747" s="271">
        <f>ROUND(P66,0)</f>
        <v>28270</v>
      </c>
      <c r="J747" s="271">
        <f>ROUND(P67,0)</f>
        <v>217508</v>
      </c>
      <c r="K747" s="271">
        <f>ROUND(P68,0)</f>
        <v>6396</v>
      </c>
      <c r="L747" s="271">
        <f>ROUND(P69,0)</f>
        <v>17472</v>
      </c>
      <c r="M747" s="271">
        <f>ROUND(P70,0)</f>
        <v>0</v>
      </c>
      <c r="N747" s="271">
        <f>ROUND(P75,0)</f>
        <v>1124720</v>
      </c>
      <c r="O747" s="271">
        <f>ROUND(P73,0)</f>
        <v>0</v>
      </c>
      <c r="P747" s="271">
        <f>IF(P76&gt;0,ROUND(P76,0),0)</f>
        <v>4123</v>
      </c>
      <c r="Q747" s="271">
        <f>IF(P77&gt;0,ROUND(P77,0),0)</f>
        <v>0</v>
      </c>
      <c r="R747" s="271">
        <f>IF(P78&gt;0,ROUND(P78,0),0)</f>
        <v>1150</v>
      </c>
      <c r="S747" s="271">
        <f>IF(P79&gt;0,ROUND(P79,0),0)</f>
        <v>2764</v>
      </c>
      <c r="T747" s="273">
        <f>IF(P80&gt;0,ROUND(P80,2),0)</f>
        <v>1.51</v>
      </c>
      <c r="U747" s="271"/>
      <c r="V747" s="272"/>
      <c r="W747" s="271"/>
      <c r="X747" s="271"/>
      <c r="Y747" s="271" t="e">
        <f t="shared" si="21"/>
        <v>#DIV/0!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8" t="str">
        <f>RIGHT($C$83,3)&amp;"*"&amp;RIGHT($C$82,4)&amp;"*"&amp;Q$55&amp;"*"&amp;"A"</f>
        <v>211*2017*7030*A</v>
      </c>
      <c r="B748" s="271">
        <f>ROUND(Q59,0)</f>
        <v>0</v>
      </c>
      <c r="C748" s="273">
        <f>ROUND(Q60,2)</f>
        <v>0</v>
      </c>
      <c r="D748" s="271">
        <f>ROUND(Q61,0)</f>
        <v>0</v>
      </c>
      <c r="E748" s="271">
        <f>ROUND(Q62,0)</f>
        <v>0</v>
      </c>
      <c r="F748" s="271">
        <f>ROUND(Q63,0)</f>
        <v>0</v>
      </c>
      <c r="G748" s="271">
        <f>ROUND(Q64,0)</f>
        <v>0</v>
      </c>
      <c r="H748" s="271">
        <f>ROUND(Q65,0)</f>
        <v>0</v>
      </c>
      <c r="I748" s="271">
        <f>ROUND(Q66,0)</f>
        <v>0</v>
      </c>
      <c r="J748" s="271">
        <f>ROUND(Q67,0)</f>
        <v>0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0</v>
      </c>
      <c r="O748" s="271">
        <f>ROUND(Q73,0)</f>
        <v>0</v>
      </c>
      <c r="P748" s="271">
        <f>IF(Q76&gt;0,ROUND(Q76,0),0)</f>
        <v>0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0</v>
      </c>
      <c r="U748" s="271"/>
      <c r="V748" s="272"/>
      <c r="W748" s="271"/>
      <c r="X748" s="271"/>
      <c r="Y748" s="271" t="e">
        <f t="shared" si="21"/>
        <v>#DIV/0!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8" t="str">
        <f>RIGHT($C$83,3)&amp;"*"&amp;RIGHT($C$82,4)&amp;"*"&amp;R$55&amp;"*"&amp;"A"</f>
        <v>211*2017*7040*A</v>
      </c>
      <c r="B749" s="271">
        <f>ROUND(R59,0)</f>
        <v>0</v>
      </c>
      <c r="C749" s="273">
        <f>ROUND(R60,2)</f>
        <v>0</v>
      </c>
      <c r="D749" s="271">
        <f>ROUND(R61,0)</f>
        <v>0</v>
      </c>
      <c r="E749" s="271">
        <f>ROUND(R62,0)</f>
        <v>0</v>
      </c>
      <c r="F749" s="271">
        <f>ROUND(R63,0)</f>
        <v>0</v>
      </c>
      <c r="G749" s="271">
        <f>ROUND(R64,0)</f>
        <v>0</v>
      </c>
      <c r="H749" s="271">
        <f>ROUND(R65,0)</f>
        <v>0</v>
      </c>
      <c r="I749" s="271">
        <f>ROUND(R66,0)</f>
        <v>0</v>
      </c>
      <c r="J749" s="271">
        <f>ROUND(R67,0)</f>
        <v>0</v>
      </c>
      <c r="K749" s="271">
        <f>ROUND(R68,0)</f>
        <v>0</v>
      </c>
      <c r="L749" s="271">
        <f>ROUND(R69,0)</f>
        <v>0</v>
      </c>
      <c r="M749" s="271">
        <f>ROUND(R70,0)</f>
        <v>0</v>
      </c>
      <c r="N749" s="271">
        <f>ROUND(R75,0)</f>
        <v>0</v>
      </c>
      <c r="O749" s="271">
        <f>ROUND(R73,0)</f>
        <v>0</v>
      </c>
      <c r="P749" s="271">
        <f>IF(R76&gt;0,ROUND(R76,0),0)</f>
        <v>0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 t="e">
        <f t="shared" si="21"/>
        <v>#DIV/0!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8" t="str">
        <f>RIGHT($C$83,3)&amp;"*"&amp;RIGHT($C$82,4)&amp;"*"&amp;S$55&amp;"*"&amp;"A"</f>
        <v>211*2017*7050*A</v>
      </c>
      <c r="B750" s="271"/>
      <c r="C750" s="273">
        <f>ROUND(S60,2)</f>
        <v>0</v>
      </c>
      <c r="D750" s="271">
        <f>ROUND(S61,0)</f>
        <v>0</v>
      </c>
      <c r="E750" s="271">
        <f>ROUND(S62,0)</f>
        <v>0</v>
      </c>
      <c r="F750" s="271">
        <f>ROUND(S63,0)</f>
        <v>0</v>
      </c>
      <c r="G750" s="271">
        <f>ROUND(S64,0)</f>
        <v>0</v>
      </c>
      <c r="H750" s="271">
        <f>ROUND(S65,0)</f>
        <v>0</v>
      </c>
      <c r="I750" s="271">
        <f>ROUND(S66,0)</f>
        <v>0</v>
      </c>
      <c r="J750" s="271">
        <f>ROUND(S67,0)</f>
        <v>0</v>
      </c>
      <c r="K750" s="271">
        <f>ROUND(S68,0)</f>
        <v>0</v>
      </c>
      <c r="L750" s="271">
        <f>ROUND(S69,0)</f>
        <v>0</v>
      </c>
      <c r="M750" s="271">
        <f>ROUND(S70,0)</f>
        <v>0</v>
      </c>
      <c r="N750" s="271">
        <f>ROUND(S75,0)</f>
        <v>0</v>
      </c>
      <c r="O750" s="271">
        <f>ROUND(S73,0)</f>
        <v>0</v>
      </c>
      <c r="P750" s="271">
        <f>IF(S76&gt;0,ROUND(S76,0),0)</f>
        <v>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 t="e">
        <f t="shared" si="21"/>
        <v>#DIV/0!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8" t="str">
        <f>RIGHT($C$83,3)&amp;"*"&amp;RIGHT($C$82,4)&amp;"*"&amp;T$55&amp;"*"&amp;"A"</f>
        <v>211*2017*7060*A</v>
      </c>
      <c r="B751" s="271"/>
      <c r="C751" s="273">
        <f>ROUND(T60,2)</f>
        <v>1.65</v>
      </c>
      <c r="D751" s="271">
        <f>ROUND(T61,0)</f>
        <v>163932</v>
      </c>
      <c r="E751" s="271">
        <f>ROUND(T62,0)</f>
        <v>35182</v>
      </c>
      <c r="F751" s="271">
        <f>ROUND(T63,0)</f>
        <v>0</v>
      </c>
      <c r="G751" s="271">
        <f>ROUND(T64,0)</f>
        <v>10079</v>
      </c>
      <c r="H751" s="271">
        <f>ROUND(T65,0)</f>
        <v>0</v>
      </c>
      <c r="I751" s="271">
        <f>ROUND(T66,0)</f>
        <v>0</v>
      </c>
      <c r="J751" s="271">
        <f>ROUND(T67,0)</f>
        <v>22478</v>
      </c>
      <c r="K751" s="271">
        <f>ROUND(T68,0)</f>
        <v>0</v>
      </c>
      <c r="L751" s="271">
        <f>ROUND(T69,0)</f>
        <v>35</v>
      </c>
      <c r="M751" s="271">
        <f>ROUND(T70,0)</f>
        <v>0</v>
      </c>
      <c r="N751" s="271">
        <f>ROUND(T75,0)</f>
        <v>221008</v>
      </c>
      <c r="O751" s="271">
        <f>ROUND(T73,0)</f>
        <v>1077</v>
      </c>
      <c r="P751" s="271">
        <f>IF(T76&gt;0,ROUND(T76,0),0)</f>
        <v>335</v>
      </c>
      <c r="Q751" s="271">
        <f>IF(T77&gt;0,ROUND(T77,0),0)</f>
        <v>0</v>
      </c>
      <c r="R751" s="271">
        <f>IF(T78&gt;0,ROUND(T78,0),0)</f>
        <v>93</v>
      </c>
      <c r="S751" s="271">
        <f>IF(T79&gt;0,ROUND(T79,0),0)</f>
        <v>287</v>
      </c>
      <c r="T751" s="273">
        <f>IF(T80&gt;0,ROUND(T80,2),0)</f>
        <v>0.66</v>
      </c>
      <c r="U751" s="271"/>
      <c r="V751" s="272"/>
      <c r="W751" s="271"/>
      <c r="X751" s="271"/>
      <c r="Y751" s="271" t="e">
        <f t="shared" si="21"/>
        <v>#DIV/0!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8" t="str">
        <f>RIGHT($C$83,3)&amp;"*"&amp;RIGHT($C$82,4)&amp;"*"&amp;U$55&amp;"*"&amp;"A"</f>
        <v>211*2017*7070*A</v>
      </c>
      <c r="B752" s="271">
        <f>ROUND(U59,0)</f>
        <v>34546</v>
      </c>
      <c r="C752" s="273">
        <f>ROUND(U60,2)</f>
        <v>0</v>
      </c>
      <c r="D752" s="271">
        <f>ROUND(U61,0)</f>
        <v>0</v>
      </c>
      <c r="E752" s="271">
        <f>ROUND(U62,0)</f>
        <v>0</v>
      </c>
      <c r="F752" s="271">
        <f>ROUND(U63,0)</f>
        <v>0</v>
      </c>
      <c r="G752" s="271">
        <f>ROUND(U64,0)</f>
        <v>5418</v>
      </c>
      <c r="H752" s="271">
        <f>ROUND(U65,0)</f>
        <v>0</v>
      </c>
      <c r="I752" s="271">
        <f>ROUND(U66,0)</f>
        <v>1053074</v>
      </c>
      <c r="J752" s="271">
        <f>ROUND(U67,0)</f>
        <v>27547</v>
      </c>
      <c r="K752" s="271">
        <f>ROUND(U68,0)</f>
        <v>0</v>
      </c>
      <c r="L752" s="271">
        <f>ROUND(U69,0)</f>
        <v>3235</v>
      </c>
      <c r="M752" s="271">
        <f>ROUND(U70,0)</f>
        <v>960</v>
      </c>
      <c r="N752" s="271">
        <f>ROUND(U75,0)</f>
        <v>2525563</v>
      </c>
      <c r="O752" s="271">
        <f>ROUND(U73,0)</f>
        <v>77866</v>
      </c>
      <c r="P752" s="271">
        <f>IF(U76&gt;0,ROUND(U76,0),0)</f>
        <v>559</v>
      </c>
      <c r="Q752" s="271">
        <f>IF(U77&gt;0,ROUND(U77,0),0)</f>
        <v>0</v>
      </c>
      <c r="R752" s="271">
        <f>IF(U78&gt;0,ROUND(U78,0),0)</f>
        <v>130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 t="e">
        <f t="shared" si="21"/>
        <v>#DIV/0!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8" t="str">
        <f>RIGHT($C$83,3)&amp;"*"&amp;RIGHT($C$82,4)&amp;"*"&amp;V$55&amp;"*"&amp;"A"</f>
        <v>211*2017*7110*A</v>
      </c>
      <c r="B753" s="271">
        <f>ROUND(V59,0)</f>
        <v>0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0</v>
      </c>
      <c r="O753" s="271">
        <f>ROUND(V73,0)</f>
        <v>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 t="e">
        <f t="shared" si="21"/>
        <v>#DIV/0!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8" t="str">
        <f>RIGHT($C$83,3)&amp;"*"&amp;RIGHT($C$82,4)&amp;"*"&amp;W$55&amp;"*"&amp;"A"</f>
        <v>211*2017*7120*A</v>
      </c>
      <c r="B754" s="271">
        <f>ROUND(W59,0)</f>
        <v>157</v>
      </c>
      <c r="C754" s="273">
        <f>ROUND(W60,2)</f>
        <v>0</v>
      </c>
      <c r="D754" s="271">
        <f>ROUND(W61,0)</f>
        <v>0</v>
      </c>
      <c r="E754" s="271">
        <f>ROUND(W62,0)</f>
        <v>0</v>
      </c>
      <c r="F754" s="271">
        <f>ROUND(W63,0)</f>
        <v>0</v>
      </c>
      <c r="G754" s="271">
        <f>ROUND(W64,0)</f>
        <v>674</v>
      </c>
      <c r="H754" s="271">
        <f>ROUND(W65,0)</f>
        <v>0</v>
      </c>
      <c r="I754" s="271">
        <f>ROUND(W66,0)</f>
        <v>83397</v>
      </c>
      <c r="J754" s="271">
        <f>ROUND(W67,0)</f>
        <v>0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475142</v>
      </c>
      <c r="O754" s="271">
        <f>ROUND(W73,0)</f>
        <v>0</v>
      </c>
      <c r="P754" s="271">
        <f>IF(W76&gt;0,ROUND(W76,0),0)</f>
        <v>0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 t="e">
        <f t="shared" si="21"/>
        <v>#DIV/0!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8" t="str">
        <f>RIGHT($C$83,3)&amp;"*"&amp;RIGHT($C$82,4)&amp;"*"&amp;X$55&amp;"*"&amp;"A"</f>
        <v>211*2017*7130*A</v>
      </c>
      <c r="B755" s="271">
        <f>ROUND(X59,0)</f>
        <v>0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0</v>
      </c>
      <c r="G755" s="271">
        <f>ROUND(X64,0)</f>
        <v>0</v>
      </c>
      <c r="H755" s="271">
        <f>ROUND(X65,0)</f>
        <v>0</v>
      </c>
      <c r="I755" s="271">
        <f>ROUND(X66,0)</f>
        <v>0</v>
      </c>
      <c r="J755" s="271">
        <f>ROUND(X67,0)</f>
        <v>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0</v>
      </c>
      <c r="O755" s="271">
        <f>ROUND(X73,0)</f>
        <v>0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 t="e">
        <f t="shared" si="21"/>
        <v>#DIV/0!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8" t="str">
        <f>RIGHT($C$83,3)&amp;"*"&amp;RIGHT($C$82,4)&amp;"*"&amp;Y$55&amp;"*"&amp;"A"</f>
        <v>211*2017*7140*A</v>
      </c>
      <c r="B756" s="271">
        <f>ROUND(Y59,0)</f>
        <v>7705</v>
      </c>
      <c r="C756" s="273">
        <f>ROUND(Y60,2)</f>
        <v>5.03</v>
      </c>
      <c r="D756" s="271">
        <f>ROUND(Y61,0)</f>
        <v>445278</v>
      </c>
      <c r="E756" s="271">
        <f>ROUND(Y62,0)</f>
        <v>122142</v>
      </c>
      <c r="F756" s="271">
        <f>ROUND(Y63,0)</f>
        <v>0</v>
      </c>
      <c r="G756" s="271">
        <f>ROUND(Y64,0)</f>
        <v>20320</v>
      </c>
      <c r="H756" s="271">
        <f>ROUND(Y65,0)</f>
        <v>0</v>
      </c>
      <c r="I756" s="271">
        <f>ROUND(Y66,0)</f>
        <v>13013</v>
      </c>
      <c r="J756" s="271">
        <f>ROUND(Y67,0)</f>
        <v>503036</v>
      </c>
      <c r="K756" s="271">
        <f>ROUND(Y68,0)</f>
        <v>755</v>
      </c>
      <c r="L756" s="271">
        <f>ROUND(Y69,0)</f>
        <v>15762</v>
      </c>
      <c r="M756" s="271">
        <f>ROUND(Y70,0)</f>
        <v>0</v>
      </c>
      <c r="N756" s="271">
        <f>ROUND(Y75,0)</f>
        <v>7678632</v>
      </c>
      <c r="O756" s="271">
        <f>ROUND(Y73,0)</f>
        <v>137117</v>
      </c>
      <c r="P756" s="271">
        <f>IF(Y76&gt;0,ROUND(Y76,0),0)</f>
        <v>1695</v>
      </c>
      <c r="Q756" s="271">
        <f>IF(Y77&gt;0,ROUND(Y77,0),0)</f>
        <v>0</v>
      </c>
      <c r="R756" s="271">
        <f>IF(Y78&gt;0,ROUND(Y78,0),0)</f>
        <v>395</v>
      </c>
      <c r="S756" s="271">
        <f>IF(Y79&gt;0,ROUND(Y79,0),0)</f>
        <v>5590</v>
      </c>
      <c r="T756" s="273">
        <f>IF(Y80&gt;0,ROUND(Y80,2),0)</f>
        <v>0</v>
      </c>
      <c r="U756" s="271"/>
      <c r="V756" s="272"/>
      <c r="W756" s="271"/>
      <c r="X756" s="271"/>
      <c r="Y756" s="271" t="e">
        <f t="shared" si="21"/>
        <v>#DIV/0!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8" t="str">
        <f>RIGHT($C$83,3)&amp;"*"&amp;RIGHT($C$82,4)&amp;"*"&amp;Z$55&amp;"*"&amp;"A"</f>
        <v>211*2017*7150*A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 t="e">
        <f t="shared" si="21"/>
        <v>#DIV/0!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8" t="str">
        <f>RIGHT($C$83,3)&amp;"*"&amp;RIGHT($C$82,4)&amp;"*"&amp;AA$55&amp;"*"&amp;"A"</f>
        <v>211*2017*7160*A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 t="e">
        <f t="shared" si="21"/>
        <v>#DIV/0!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8" t="str">
        <f>RIGHT($C$83,3)&amp;"*"&amp;RIGHT($C$82,4)&amp;"*"&amp;AB$55&amp;"*"&amp;"A"</f>
        <v>211*2017*7170*A</v>
      </c>
      <c r="B759" s="271"/>
      <c r="C759" s="273">
        <f>ROUND(AB60,2)</f>
        <v>2.58</v>
      </c>
      <c r="D759" s="271">
        <f>ROUND(AB61,0)</f>
        <v>267578</v>
      </c>
      <c r="E759" s="271">
        <f>ROUND(AB62,0)</f>
        <v>56670</v>
      </c>
      <c r="F759" s="271">
        <f>ROUND(AB63,0)</f>
        <v>0</v>
      </c>
      <c r="G759" s="271">
        <f>ROUND(AB64,0)</f>
        <v>959181</v>
      </c>
      <c r="H759" s="271">
        <f>ROUND(AB65,0)</f>
        <v>600</v>
      </c>
      <c r="I759" s="271">
        <f>ROUND(AB66,0)</f>
        <v>28428</v>
      </c>
      <c r="J759" s="271">
        <f>ROUND(AB67,0)</f>
        <v>18998</v>
      </c>
      <c r="K759" s="271">
        <f>ROUND(AB68,0)</f>
        <v>63105</v>
      </c>
      <c r="L759" s="271">
        <f>ROUND(AB69,0)</f>
        <v>12706</v>
      </c>
      <c r="M759" s="271">
        <f>ROUND(AB70,0)</f>
        <v>107</v>
      </c>
      <c r="N759" s="271">
        <f>ROUND(AB75,0)</f>
        <v>2857947</v>
      </c>
      <c r="O759" s="271">
        <f>ROUND(AB73,0)</f>
        <v>113772</v>
      </c>
      <c r="P759" s="271">
        <f>IF(AB76&gt;0,ROUND(AB76,0),0)</f>
        <v>497</v>
      </c>
      <c r="Q759" s="271">
        <f>IF(AB77&gt;0,ROUND(AB77,0),0)</f>
        <v>0</v>
      </c>
      <c r="R759" s="271">
        <f>IF(AB78&gt;0,ROUND(AB78,0),0)</f>
        <v>93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 t="e">
        <f t="shared" si="21"/>
        <v>#DIV/0!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8" t="str">
        <f>RIGHT($C$83,3)&amp;"*"&amp;RIGHT($C$82,4)&amp;"*"&amp;AC$55&amp;"*"&amp;"A"</f>
        <v>211*2017*7180*A</v>
      </c>
      <c r="B760" s="271">
        <f>ROUND(AC59,0)</f>
        <v>0</v>
      </c>
      <c r="C760" s="273">
        <f>ROUND(AC60,2)</f>
        <v>0</v>
      </c>
      <c r="D760" s="271">
        <f>ROUND(AC61,0)</f>
        <v>0</v>
      </c>
      <c r="E760" s="271">
        <f>ROUND(AC62,0)</f>
        <v>0</v>
      </c>
      <c r="F760" s="271">
        <f>ROUND(AC63,0)</f>
        <v>0</v>
      </c>
      <c r="G760" s="271">
        <f>ROUND(AC64,0)</f>
        <v>0</v>
      </c>
      <c r="H760" s="271">
        <f>ROUND(AC65,0)</f>
        <v>0</v>
      </c>
      <c r="I760" s="271">
        <f>ROUND(AC66,0)</f>
        <v>0</v>
      </c>
      <c r="J760" s="271">
        <f>ROUND(AC67,0)</f>
        <v>0</v>
      </c>
      <c r="K760" s="271">
        <f>ROUND(AC68,0)</f>
        <v>0</v>
      </c>
      <c r="L760" s="271">
        <f>ROUND(AC69,0)</f>
        <v>0</v>
      </c>
      <c r="M760" s="271">
        <f>ROUND(AC70,0)</f>
        <v>0</v>
      </c>
      <c r="N760" s="271">
        <f>ROUND(AC75,0)</f>
        <v>0</v>
      </c>
      <c r="O760" s="271">
        <f>ROUND(AC73,0)</f>
        <v>0</v>
      </c>
      <c r="P760" s="271">
        <f>IF(AC76&gt;0,ROUND(AC76,0),0)</f>
        <v>0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 t="e">
        <f t="shared" si="21"/>
        <v>#DIV/0!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8" t="str">
        <f>RIGHT($C$83,3)&amp;"*"&amp;RIGHT($C$82,4)&amp;"*"&amp;AD$55&amp;"*"&amp;"A"</f>
        <v>211*2017*7190*A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 t="e">
        <f t="shared" si="21"/>
        <v>#DIV/0!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8" t="str">
        <f>RIGHT($C$83,3)&amp;"*"&amp;RIGHT($C$82,4)&amp;"*"&amp;AE$55&amp;"*"&amp;"A"</f>
        <v>211*2017*7200*A</v>
      </c>
      <c r="B762" s="271">
        <f>ROUND(AE59,0)</f>
        <v>0</v>
      </c>
      <c r="C762" s="273">
        <f>ROUND(AE60,2)</f>
        <v>0</v>
      </c>
      <c r="D762" s="271">
        <f>ROUND(AE61,0)</f>
        <v>0</v>
      </c>
      <c r="E762" s="271">
        <f>ROUND(AE62,0)</f>
        <v>0</v>
      </c>
      <c r="F762" s="271">
        <f>ROUND(AE63,0)</f>
        <v>0</v>
      </c>
      <c r="G762" s="271">
        <f>ROUND(AE64,0)</f>
        <v>0</v>
      </c>
      <c r="H762" s="271">
        <f>ROUND(AE65,0)</f>
        <v>0</v>
      </c>
      <c r="I762" s="271">
        <f>ROUND(AE66,0)</f>
        <v>5185</v>
      </c>
      <c r="J762" s="271">
        <f>ROUND(AE67,0)</f>
        <v>0</v>
      </c>
      <c r="K762" s="271">
        <f>ROUND(AE68,0)</f>
        <v>0</v>
      </c>
      <c r="L762" s="271">
        <f>ROUND(AE69,0)</f>
        <v>0</v>
      </c>
      <c r="M762" s="271">
        <f>ROUND(AE70,0)</f>
        <v>0</v>
      </c>
      <c r="N762" s="271">
        <f>ROUND(AE75,0)</f>
        <v>0</v>
      </c>
      <c r="O762" s="271">
        <f>ROUND(AE73,0)</f>
        <v>0</v>
      </c>
      <c r="P762" s="271">
        <f>IF(AE76&gt;0,ROUND(AE76,0),0)</f>
        <v>0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0</v>
      </c>
      <c r="T762" s="273">
        <f>IF(AE80&gt;0,ROUND(AE80,2),0)</f>
        <v>0</v>
      </c>
      <c r="U762" s="271"/>
      <c r="V762" s="272"/>
      <c r="W762" s="271"/>
      <c r="X762" s="271"/>
      <c r="Y762" s="271" t="e">
        <f t="shared" si="21"/>
        <v>#DIV/0!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8" t="str">
        <f>RIGHT($C$83,3)&amp;"*"&amp;RIGHT($C$82,4)&amp;"*"&amp;AF$55&amp;"*"&amp;"A"</f>
        <v>211*2017*7220*A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 t="e">
        <f t="shared" si="21"/>
        <v>#DIV/0!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8" t="str">
        <f>RIGHT($C$83,3)&amp;"*"&amp;RIGHT($C$82,4)&amp;"*"&amp;AG$55&amp;"*"&amp;"A"</f>
        <v>211*2017*7230*A</v>
      </c>
      <c r="B764" s="271">
        <f>ROUND(AG59,0)</f>
        <v>3603</v>
      </c>
      <c r="C764" s="273">
        <f>ROUND(AG60,2)</f>
        <v>20.67</v>
      </c>
      <c r="D764" s="271">
        <f>ROUND(AG61,0)</f>
        <v>3134451</v>
      </c>
      <c r="E764" s="271">
        <f>ROUND(AG62,0)</f>
        <v>661886</v>
      </c>
      <c r="F764" s="271">
        <f>ROUND(AG63,0)</f>
        <v>91620</v>
      </c>
      <c r="G764" s="271">
        <f>ROUND(AG64,0)</f>
        <v>75772</v>
      </c>
      <c r="H764" s="271">
        <f>ROUND(AG65,0)</f>
        <v>0</v>
      </c>
      <c r="I764" s="271">
        <f>ROUND(AG66,0)</f>
        <v>9569</v>
      </c>
      <c r="J764" s="271">
        <f>ROUND(AG67,0)</f>
        <v>155892</v>
      </c>
      <c r="K764" s="271">
        <f>ROUND(AG68,0)</f>
        <v>0</v>
      </c>
      <c r="L764" s="271">
        <f>ROUND(AG69,0)</f>
        <v>85767</v>
      </c>
      <c r="M764" s="271">
        <f>ROUND(AG70,0)</f>
        <v>0</v>
      </c>
      <c r="N764" s="271">
        <f>ROUND(AG75,0)</f>
        <v>4420254</v>
      </c>
      <c r="O764" s="271">
        <f>ROUND(AG73,0)</f>
        <v>49174</v>
      </c>
      <c r="P764" s="271">
        <f>IF(AG76&gt;0,ROUND(AG76,0),0)</f>
        <v>4061</v>
      </c>
      <c r="Q764" s="271">
        <f>IF(AG77&gt;0,ROUND(AG77,0),0)</f>
        <v>0</v>
      </c>
      <c r="R764" s="271">
        <f>IF(AG78&gt;0,ROUND(AG78,0),0)</f>
        <v>1132</v>
      </c>
      <c r="S764" s="271">
        <f>IF(AG79&gt;0,ROUND(AG79,0),0)</f>
        <v>16396</v>
      </c>
      <c r="T764" s="273">
        <f>IF(AG80&gt;0,ROUND(AG80,2),0)</f>
        <v>9.77</v>
      </c>
      <c r="U764" s="271"/>
      <c r="V764" s="272"/>
      <c r="W764" s="271"/>
      <c r="X764" s="271"/>
      <c r="Y764" s="271" t="e">
        <f t="shared" si="21"/>
        <v>#DIV/0!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8" t="str">
        <f>RIGHT($C$83,3)&amp;"*"&amp;RIGHT($C$82,4)&amp;"*"&amp;AH$55&amp;"*"&amp;"A"</f>
        <v>211*2017*7240*A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 t="e">
        <f t="shared" si="21"/>
        <v>#DIV/0!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8" t="str">
        <f>RIGHT($C$83,3)&amp;"*"&amp;RIGHT($C$82,4)&amp;"*"&amp;AI$55&amp;"*"&amp;"A"</f>
        <v>211*2017*7250*A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 t="e">
        <f t="shared" si="21"/>
        <v>#DIV/0!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8" t="str">
        <f>RIGHT($C$83,3)&amp;"*"&amp;RIGHT($C$82,4)&amp;"*"&amp;AJ$55&amp;"*"&amp;"A"</f>
        <v>211*2017*7260*A</v>
      </c>
      <c r="B767" s="271">
        <f>ROUND(AJ59,0)</f>
        <v>12114</v>
      </c>
      <c r="C767" s="273">
        <f>ROUND(AJ60,2)</f>
        <v>12.33</v>
      </c>
      <c r="D767" s="271">
        <f>ROUND(AJ61,0)</f>
        <v>1448888</v>
      </c>
      <c r="E767" s="271">
        <f>ROUND(AJ62,0)</f>
        <v>313972</v>
      </c>
      <c r="F767" s="271">
        <f>ROUND(AJ63,0)</f>
        <v>5458</v>
      </c>
      <c r="G767" s="271">
        <f>ROUND(AJ64,0)</f>
        <v>50502</v>
      </c>
      <c r="H767" s="271">
        <f>ROUND(AJ65,0)</f>
        <v>1200</v>
      </c>
      <c r="I767" s="271">
        <f>ROUND(AJ66,0)</f>
        <v>34299</v>
      </c>
      <c r="J767" s="271">
        <f>ROUND(AJ67,0)</f>
        <v>129784</v>
      </c>
      <c r="K767" s="271">
        <f>ROUND(AJ68,0)</f>
        <v>187207</v>
      </c>
      <c r="L767" s="271">
        <f>ROUND(AJ69,0)</f>
        <v>58662</v>
      </c>
      <c r="M767" s="271">
        <f>ROUND(AJ70,0)</f>
        <v>0</v>
      </c>
      <c r="N767" s="271">
        <f>ROUND(AJ75,0)</f>
        <v>3049685</v>
      </c>
      <c r="O767" s="271">
        <f>ROUND(AJ73,0)</f>
        <v>0</v>
      </c>
      <c r="P767" s="271">
        <f>IF(AJ76&gt;0,ROUND(AJ76,0),0)</f>
        <v>3990</v>
      </c>
      <c r="Q767" s="271">
        <f>IF(AJ77&gt;0,ROUND(AJ77,0),0)</f>
        <v>0</v>
      </c>
      <c r="R767" s="271">
        <f>IF(AJ78&gt;0,ROUND(AJ78,0),0)</f>
        <v>755</v>
      </c>
      <c r="S767" s="271">
        <f>IF(AJ79&gt;0,ROUND(AJ79,0),0)</f>
        <v>746</v>
      </c>
      <c r="T767" s="273">
        <f>IF(AJ80&gt;0,ROUND(AJ80,2),0)</f>
        <v>7.13</v>
      </c>
      <c r="U767" s="271"/>
      <c r="V767" s="272"/>
      <c r="W767" s="271"/>
      <c r="X767" s="271"/>
      <c r="Y767" s="271" t="e">
        <f t="shared" si="21"/>
        <v>#DIV/0!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8" t="str">
        <f>RIGHT($C$83,3)&amp;"*"&amp;RIGHT($C$82,4)&amp;"*"&amp;AK$55&amp;"*"&amp;"A"</f>
        <v>211*2017*7310*A</v>
      </c>
      <c r="B768" s="271">
        <f>ROUND(AK59,0)</f>
        <v>0</v>
      </c>
      <c r="C768" s="273">
        <f>ROUND(AK60,2)</f>
        <v>0</v>
      </c>
      <c r="D768" s="271">
        <f>ROUND(AK61,0)</f>
        <v>0</v>
      </c>
      <c r="E768" s="271">
        <f>ROUND(AK62,0)</f>
        <v>0</v>
      </c>
      <c r="F768" s="271">
        <f>ROUND(AK63,0)</f>
        <v>0</v>
      </c>
      <c r="G768" s="271">
        <f>ROUND(AK64,0)</f>
        <v>0</v>
      </c>
      <c r="H768" s="271">
        <f>ROUND(AK65,0)</f>
        <v>0</v>
      </c>
      <c r="I768" s="271">
        <f>ROUND(AK66,0)</f>
        <v>0</v>
      </c>
      <c r="J768" s="271">
        <f>ROUND(AK67,0)</f>
        <v>0</v>
      </c>
      <c r="K768" s="271">
        <f>ROUND(AK68,0)</f>
        <v>0</v>
      </c>
      <c r="L768" s="271">
        <f>ROUND(AK69,0)</f>
        <v>0</v>
      </c>
      <c r="M768" s="271">
        <f>ROUND(AK70,0)</f>
        <v>0</v>
      </c>
      <c r="N768" s="271">
        <f>ROUND(AK75,0)</f>
        <v>0</v>
      </c>
      <c r="O768" s="271">
        <f>ROUND(AK73,0)</f>
        <v>0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 t="e">
        <f t="shared" si="21"/>
        <v>#DIV/0!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8" t="str">
        <f>RIGHT($C$83,3)&amp;"*"&amp;RIGHT($C$82,4)&amp;"*"&amp;AL$55&amp;"*"&amp;"A"</f>
        <v>211*2017*7320*A</v>
      </c>
      <c r="B769" s="271">
        <f>ROUND(AL59,0)</f>
        <v>0</v>
      </c>
      <c r="C769" s="273">
        <f>ROUND(AL60,2)</f>
        <v>0</v>
      </c>
      <c r="D769" s="271">
        <f>ROUND(AL61,0)</f>
        <v>0</v>
      </c>
      <c r="E769" s="271">
        <f>ROUND(AL62,0)</f>
        <v>0</v>
      </c>
      <c r="F769" s="271">
        <f>ROUND(AL63,0)</f>
        <v>0</v>
      </c>
      <c r="G769" s="271">
        <f>ROUND(AL64,0)</f>
        <v>0</v>
      </c>
      <c r="H769" s="271">
        <f>ROUND(AL65,0)</f>
        <v>0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0</v>
      </c>
      <c r="O769" s="271">
        <f>ROUND(AL73,0)</f>
        <v>0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 t="e">
        <f t="shared" si="21"/>
        <v>#DIV/0!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8" t="str">
        <f>RIGHT($C$83,3)&amp;"*"&amp;RIGHT($C$82,4)&amp;"*"&amp;AM$55&amp;"*"&amp;"A"</f>
        <v>211*2017*7330*A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 t="e">
        <f t="shared" si="21"/>
        <v>#DIV/0!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8" t="str">
        <f>RIGHT($C$83,3)&amp;"*"&amp;RIGHT($C$82,4)&amp;"*"&amp;AN$55&amp;"*"&amp;"A"</f>
        <v>211*2017*7340*A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 t="e">
        <f t="shared" si="21"/>
        <v>#DIV/0!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8" t="str">
        <f>RIGHT($C$83,3)&amp;"*"&amp;RIGHT($C$82,4)&amp;"*"&amp;AO$55&amp;"*"&amp;"A"</f>
        <v>211*2017*7350*A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 t="e">
        <f t="shared" si="21"/>
        <v>#DIV/0!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8" t="str">
        <f>RIGHT($C$83,3)&amp;"*"&amp;RIGHT($C$82,4)&amp;"*"&amp;AP$55&amp;"*"&amp;"A"</f>
        <v>211*2017*7380*A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 t="e">
        <f t="shared" si="21"/>
        <v>#DIV/0!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8" t="str">
        <f>RIGHT($C$83,3)&amp;"*"&amp;RIGHT($C$82,4)&amp;"*"&amp;AQ$55&amp;"*"&amp;"A"</f>
        <v>211*2017*7390*A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 t="e">
        <f t="shared" si="21"/>
        <v>#DIV/0!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8" t="str">
        <f>RIGHT($C$83,3)&amp;"*"&amp;RIGHT($C$82,4)&amp;"*"&amp;AR$55&amp;"*"&amp;"A"</f>
        <v>211*2017*7400*A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 t="e">
        <f t="shared" si="21"/>
        <v>#DIV/0!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8" t="str">
        <f>RIGHT($C$83,3)&amp;"*"&amp;RIGHT($C$82,4)&amp;"*"&amp;AS$55&amp;"*"&amp;"A"</f>
        <v>211*2017*7410*A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 t="e">
        <f t="shared" si="21"/>
        <v>#DIV/0!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8" t="str">
        <f>RIGHT($C$83,3)&amp;"*"&amp;RIGHT($C$82,4)&amp;"*"&amp;AT$55&amp;"*"&amp;"A"</f>
        <v>211*2017*7420*A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 t="e">
        <f t="shared" si="21"/>
        <v>#DIV/0!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8" t="str">
        <f>RIGHT($C$83,3)&amp;"*"&amp;RIGHT($C$82,4)&amp;"*"&amp;AU$55&amp;"*"&amp;"A"</f>
        <v>211*2017*7430*A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 t="e">
        <f t="shared" si="21"/>
        <v>#DIV/0!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8" t="str">
        <f>RIGHT($C$83,3)&amp;"*"&amp;RIGHT($C$82,4)&amp;"*"&amp;AV$55&amp;"*"&amp;"A"</f>
        <v>211*2017*7490*A</v>
      </c>
      <c r="B779" s="271"/>
      <c r="C779" s="273">
        <f>ROUND(AV60,2)</f>
        <v>0</v>
      </c>
      <c r="D779" s="271">
        <f>ROUND(AV61,0)</f>
        <v>0</v>
      </c>
      <c r="E779" s="271">
        <f>ROUND(AV62,0)</f>
        <v>0</v>
      </c>
      <c r="F779" s="271">
        <f>ROUND(AV63,0)</f>
        <v>0</v>
      </c>
      <c r="G779" s="271">
        <f>ROUND(AV64,0)</f>
        <v>0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0</v>
      </c>
      <c r="O779" s="271">
        <f>ROUND(AV73,0)</f>
        <v>0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 t="e">
        <f t="shared" si="21"/>
        <v>#DIV/0!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8" t="str">
        <f>RIGHT($C$83,3)&amp;"*"&amp;RIGHT($C$82,4)&amp;"*"&amp;AW$55&amp;"*"&amp;"A"</f>
        <v>211*2017*8200*A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8" t="str">
        <f>RIGHT($C$83,3)&amp;"*"&amp;RIGHT($C$82,4)&amp;"*"&amp;AX$55&amp;"*"&amp;"A"</f>
        <v>211*2017*8310*A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8" t="str">
        <f>RIGHT($C$83,3)&amp;"*"&amp;RIGHT($C$82,4)&amp;"*"&amp;AY$55&amp;"*"&amp;"A"</f>
        <v>211*2017*8320*A</v>
      </c>
      <c r="B782" s="271">
        <f>ROUND(AY59,0)</f>
        <v>0</v>
      </c>
      <c r="C782" s="273">
        <f>ROUND(AY60,2)</f>
        <v>0</v>
      </c>
      <c r="D782" s="271">
        <f>ROUND(AY61,0)</f>
        <v>0</v>
      </c>
      <c r="E782" s="271">
        <f>ROUND(AY62,0)</f>
        <v>0</v>
      </c>
      <c r="F782" s="271">
        <f>ROUND(AY63,0)</f>
        <v>0</v>
      </c>
      <c r="G782" s="271">
        <f>ROUND(AY64,0)</f>
        <v>0</v>
      </c>
      <c r="H782" s="271">
        <f>ROUND(AY65,0)</f>
        <v>0</v>
      </c>
      <c r="I782" s="271">
        <f>ROUND(AY66,0)</f>
        <v>0</v>
      </c>
      <c r="J782" s="271">
        <f>ROUND(AY67,0)</f>
        <v>0</v>
      </c>
      <c r="K782" s="271">
        <f>ROUND(AY68,0)</f>
        <v>0</v>
      </c>
      <c r="L782" s="271">
        <f>ROUND(AY69,0)</f>
        <v>0</v>
      </c>
      <c r="M782" s="271">
        <f>ROUND(AY70,0)</f>
        <v>0</v>
      </c>
      <c r="N782" s="271"/>
      <c r="O782" s="271"/>
      <c r="P782" s="271">
        <f>IF(AY76&gt;0,ROUND(AY76,0),0)</f>
        <v>0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8" t="str">
        <f>RIGHT($C$83,3)&amp;"*"&amp;RIGHT($C$82,4)&amp;"*"&amp;AZ$55&amp;"*"&amp;"A"</f>
        <v>211*2017*8330*A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8" t="str">
        <f>RIGHT($C$83,3)&amp;"*"&amp;RIGHT($C$82,4)&amp;"*"&amp;BA$55&amp;"*"&amp;"A"</f>
        <v>211*2017*8350*A</v>
      </c>
      <c r="B784" s="271">
        <f>ROUND(BA59,0)</f>
        <v>0</v>
      </c>
      <c r="C784" s="273">
        <f>ROUND(BA60,2)</f>
        <v>0</v>
      </c>
      <c r="D784" s="271">
        <f>ROUND(BA61,0)</f>
        <v>0</v>
      </c>
      <c r="E784" s="271">
        <f>ROUND(BA62,0)</f>
        <v>0</v>
      </c>
      <c r="F784" s="271">
        <f>ROUND(BA63,0)</f>
        <v>0</v>
      </c>
      <c r="G784" s="271">
        <f>ROUND(BA64,0)</f>
        <v>73</v>
      </c>
      <c r="H784" s="271">
        <f>ROUND(BA65,0)</f>
        <v>0</v>
      </c>
      <c r="I784" s="271">
        <f>ROUND(BA66,0)</f>
        <v>16370</v>
      </c>
      <c r="J784" s="271">
        <f>ROUND(BA67,0)</f>
        <v>0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0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8" t="str">
        <f>RIGHT($C$83,3)&amp;"*"&amp;RIGHT($C$82,4)&amp;"*"&amp;BB$55&amp;"*"&amp;"A"</f>
        <v>211*2017*8360*A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0</v>
      </c>
      <c r="H785" s="271">
        <f>ROUND(BB65,0)</f>
        <v>0</v>
      </c>
      <c r="I785" s="271">
        <f>ROUND(BB66,0)</f>
        <v>0</v>
      </c>
      <c r="J785" s="271">
        <f>ROUND(BB67,0)</f>
        <v>0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0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8" t="str">
        <f>RIGHT($C$83,3)&amp;"*"&amp;RIGHT($C$82,4)&amp;"*"&amp;BC$55&amp;"*"&amp;"A"</f>
        <v>211*2017*8370*A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8" t="str">
        <f>RIGHT($C$83,3)&amp;"*"&amp;RIGHT($C$82,4)&amp;"*"&amp;BD$55&amp;"*"&amp;"A"</f>
        <v>211*2017*8420*A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8" t="str">
        <f>RIGHT($C$83,3)&amp;"*"&amp;RIGHT($C$82,4)&amp;"*"&amp;BE$55&amp;"*"&amp;"A"</f>
        <v>211*2017*8430*A</v>
      </c>
      <c r="B788" s="271">
        <f>ROUND(BE59,0)</f>
        <v>31664</v>
      </c>
      <c r="C788" s="273">
        <f>ROUND(BE60,2)</f>
        <v>2.0299999999999998</v>
      </c>
      <c r="D788" s="271">
        <f>ROUND(BE61,0)</f>
        <v>177794</v>
      </c>
      <c r="E788" s="271">
        <f>ROUND(BE62,0)</f>
        <v>60010</v>
      </c>
      <c r="F788" s="271">
        <f>ROUND(BE63,0)</f>
        <v>0</v>
      </c>
      <c r="G788" s="271">
        <f>ROUND(BE64,0)</f>
        <v>46528</v>
      </c>
      <c r="H788" s="271">
        <f>ROUND(BE65,0)</f>
        <v>151481</v>
      </c>
      <c r="I788" s="271">
        <f>ROUND(BE66,0)</f>
        <v>352663</v>
      </c>
      <c r="J788" s="271">
        <f>ROUND(BE67,0)</f>
        <v>72114</v>
      </c>
      <c r="K788" s="271">
        <f>ROUND(BE68,0)</f>
        <v>15474</v>
      </c>
      <c r="L788" s="271">
        <f>ROUND(BE69,0)</f>
        <v>2393</v>
      </c>
      <c r="M788" s="271">
        <f>ROUND(BE70,0)</f>
        <v>6180</v>
      </c>
      <c r="N788" s="271"/>
      <c r="O788" s="271"/>
      <c r="P788" s="271">
        <f>IF(BE76&gt;0,ROUND(BE76,0),0)</f>
        <v>1958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8" t="str">
        <f>RIGHT($C$83,3)&amp;"*"&amp;RIGHT($C$82,4)&amp;"*"&amp;BF$55&amp;"*"&amp;"A"</f>
        <v>211*2017*8460*A</v>
      </c>
      <c r="B789" s="271"/>
      <c r="C789" s="273">
        <f>ROUND(BF60,2)</f>
        <v>2.63</v>
      </c>
      <c r="D789" s="271">
        <f>ROUND(BF61,0)</f>
        <v>92449</v>
      </c>
      <c r="E789" s="271">
        <f>ROUND(BF62,0)</f>
        <v>30527</v>
      </c>
      <c r="F789" s="271">
        <f>ROUND(BF63,0)</f>
        <v>0</v>
      </c>
      <c r="G789" s="271">
        <f>ROUND(BF64,0)</f>
        <v>8928</v>
      </c>
      <c r="H789" s="271">
        <f>ROUND(BF65,0)</f>
        <v>15558</v>
      </c>
      <c r="I789" s="271">
        <f>ROUND(BF66,0)</f>
        <v>19836</v>
      </c>
      <c r="J789" s="271">
        <f>ROUND(BF67,0)</f>
        <v>17533</v>
      </c>
      <c r="K789" s="271">
        <f>ROUND(BF68,0)</f>
        <v>0</v>
      </c>
      <c r="L789" s="271">
        <f>ROUND(BF69,0)</f>
        <v>1874</v>
      </c>
      <c r="M789" s="271">
        <f>ROUND(BF70,0)</f>
        <v>0</v>
      </c>
      <c r="N789" s="271"/>
      <c r="O789" s="271"/>
      <c r="P789" s="271">
        <f>IF(BF76&gt;0,ROUND(BF76,0),0)</f>
        <v>342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8" t="str">
        <f>RIGHT($C$83,3)&amp;"*"&amp;RIGHT($C$82,4)&amp;"*"&amp;BG$55&amp;"*"&amp;"A"</f>
        <v>211*2017*8470*A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85664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8" t="str">
        <f>RIGHT($C$83,3)&amp;"*"&amp;RIGHT($C$82,4)&amp;"*"&amp;BH$55&amp;"*"&amp;"A"</f>
        <v>211*2017*8480*A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45916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8" t="str">
        <f>RIGHT($C$83,3)&amp;"*"&amp;RIGHT($C$82,4)&amp;"*"&amp;BI$55&amp;"*"&amp;"A"</f>
        <v>211*2017*8490*A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631</v>
      </c>
      <c r="H792" s="271">
        <f>ROUND(BI65,0)</f>
        <v>7244</v>
      </c>
      <c r="I792" s="271">
        <f>ROUND(BI66,0)</f>
        <v>12176</v>
      </c>
      <c r="J792" s="271">
        <f>ROUND(BI67,0)</f>
        <v>90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8" t="str">
        <f>RIGHT($C$83,3)&amp;"*"&amp;RIGHT($C$82,4)&amp;"*"&amp;BJ$55&amp;"*"&amp;"A"</f>
        <v>211*2017*8510*A</v>
      </c>
      <c r="B793" s="271"/>
      <c r="C793" s="273">
        <f>ROUND(BJ60,2)</f>
        <v>0</v>
      </c>
      <c r="D793" s="271">
        <f>ROUND(BJ61,0)</f>
        <v>0</v>
      </c>
      <c r="E793" s="271">
        <f>ROUND(BJ62,0)</f>
        <v>0</v>
      </c>
      <c r="F793" s="271">
        <f>ROUND(BJ63,0)</f>
        <v>0</v>
      </c>
      <c r="G793" s="271">
        <f>ROUND(BJ64,0)</f>
        <v>0</v>
      </c>
      <c r="H793" s="271">
        <f>ROUND(BJ65,0)</f>
        <v>0</v>
      </c>
      <c r="I793" s="271">
        <f>ROUND(BJ66,0)</f>
        <v>0</v>
      </c>
      <c r="J793" s="271">
        <f>ROUND(BJ67,0)</f>
        <v>0</v>
      </c>
      <c r="K793" s="271">
        <f>ROUND(BJ68,0)</f>
        <v>0</v>
      </c>
      <c r="L793" s="271">
        <f>ROUND(BJ69,0)</f>
        <v>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8" t="str">
        <f>RIGHT($C$83,3)&amp;"*"&amp;RIGHT($C$82,4)&amp;"*"&amp;BK$55&amp;"*"&amp;"A"</f>
        <v>211*2017*8530*A</v>
      </c>
      <c r="B794" s="271"/>
      <c r="C794" s="273">
        <f>ROUND(BK60,2)</f>
        <v>0</v>
      </c>
      <c r="D794" s="271">
        <f>ROUND(BK61,0)</f>
        <v>0</v>
      </c>
      <c r="E794" s="271">
        <f>ROUND(BK62,0)</f>
        <v>0</v>
      </c>
      <c r="F794" s="271">
        <f>ROUND(BK63,0)</f>
        <v>0</v>
      </c>
      <c r="G794" s="271">
        <f>ROUND(BK64,0)</f>
        <v>0</v>
      </c>
      <c r="H794" s="271">
        <f>ROUND(BK65,0)</f>
        <v>0</v>
      </c>
      <c r="I794" s="271">
        <f>ROUND(BK66,0)</f>
        <v>0</v>
      </c>
      <c r="J794" s="271">
        <f>ROUND(BK67,0)</f>
        <v>0</v>
      </c>
      <c r="K794" s="271">
        <f>ROUND(BK68,0)</f>
        <v>0</v>
      </c>
      <c r="L794" s="271">
        <f>ROUND(BK69,0)</f>
        <v>0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8" t="str">
        <f>RIGHT($C$83,3)&amp;"*"&amp;RIGHT($C$82,4)&amp;"*"&amp;BL$55&amp;"*"&amp;"A"</f>
        <v>211*2017*8560*A</v>
      </c>
      <c r="B795" s="271"/>
      <c r="C795" s="273">
        <f>ROUND(BL60,2)</f>
        <v>0</v>
      </c>
      <c r="D795" s="271">
        <f>ROUND(BL61,0)</f>
        <v>0</v>
      </c>
      <c r="E795" s="271">
        <f>ROUND(BL62,0)</f>
        <v>0</v>
      </c>
      <c r="F795" s="271">
        <f>ROUND(BL63,0)</f>
        <v>0</v>
      </c>
      <c r="G795" s="271">
        <f>ROUND(BL64,0)</f>
        <v>0</v>
      </c>
      <c r="H795" s="271">
        <f>ROUND(BL65,0)</f>
        <v>0</v>
      </c>
      <c r="I795" s="271">
        <f>ROUND(BL66,0)</f>
        <v>0</v>
      </c>
      <c r="J795" s="271">
        <f>ROUND(BL67,0)</f>
        <v>0</v>
      </c>
      <c r="K795" s="271">
        <f>ROUND(BL68,0)</f>
        <v>0</v>
      </c>
      <c r="L795" s="271">
        <f>ROUND(BL69,0)</f>
        <v>0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8" t="str">
        <f>RIGHT($C$83,3)&amp;"*"&amp;RIGHT($C$82,4)&amp;"*"&amp;BM$55&amp;"*"&amp;"A"</f>
        <v>211*2017*8590*A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8" t="str">
        <f>RIGHT($C$83,3)&amp;"*"&amp;RIGHT($C$82,4)&amp;"*"&amp;BN$55&amp;"*"&amp;"A"</f>
        <v>211*2017*8610*A</v>
      </c>
      <c r="B797" s="271"/>
      <c r="C797" s="273">
        <f>ROUND(BN60,2)</f>
        <v>3.5</v>
      </c>
      <c r="D797" s="271">
        <f>ROUND(BN61,0)</f>
        <v>471757</v>
      </c>
      <c r="E797" s="271">
        <f>ROUND(BN62,0)</f>
        <v>172295</v>
      </c>
      <c r="F797" s="271">
        <f>ROUND(BN63,0)</f>
        <v>0</v>
      </c>
      <c r="G797" s="271">
        <f>ROUND(BN64,0)</f>
        <v>11172</v>
      </c>
      <c r="H797" s="271">
        <f>ROUND(BN65,0)</f>
        <v>1584</v>
      </c>
      <c r="I797" s="271">
        <f>ROUND(BN66,0)</f>
        <v>2168991</v>
      </c>
      <c r="J797" s="271">
        <f>ROUND(BN67,0)</f>
        <v>503942</v>
      </c>
      <c r="K797" s="271">
        <f>ROUND(BN68,0)</f>
        <v>2978</v>
      </c>
      <c r="L797" s="271">
        <f>ROUND(BN69,0)</f>
        <v>93599</v>
      </c>
      <c r="M797" s="271">
        <f>ROUND(BN70,0)</f>
        <v>1198</v>
      </c>
      <c r="N797" s="271"/>
      <c r="O797" s="271"/>
      <c r="P797" s="271">
        <f>IF(BN76&gt;0,ROUND(BN76,0),0)</f>
        <v>9108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8" t="str">
        <f>RIGHT($C$83,3)&amp;"*"&amp;RIGHT($C$82,4)&amp;"*"&amp;BO$55&amp;"*"&amp;"A"</f>
        <v>211*2017*8620*A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8" t="str">
        <f>RIGHT($C$83,3)&amp;"*"&amp;RIGHT($C$82,4)&amp;"*"&amp;BP$55&amp;"*"&amp;"A"</f>
        <v>211*2017*8630*A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8" t="str">
        <f>RIGHT($C$83,3)&amp;"*"&amp;RIGHT($C$82,4)&amp;"*"&amp;BQ$55&amp;"*"&amp;"A"</f>
        <v>211*2017*8640*A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8" t="str">
        <f>RIGHT($C$83,3)&amp;"*"&amp;RIGHT($C$82,4)&amp;"*"&amp;BR$55&amp;"*"&amp;"A"</f>
        <v>211*2017*8650*A</v>
      </c>
      <c r="B801" s="271"/>
      <c r="C801" s="273">
        <f>ROUND(BR60,2)</f>
        <v>0.09</v>
      </c>
      <c r="D801" s="271">
        <f>ROUND(BR61,0)</f>
        <v>9430</v>
      </c>
      <c r="E801" s="271">
        <f>ROUND(BR62,0)</f>
        <v>5159</v>
      </c>
      <c r="F801" s="271">
        <f>ROUND(BR63,0)</f>
        <v>0</v>
      </c>
      <c r="G801" s="271">
        <f>ROUND(BR64,0)</f>
        <v>0</v>
      </c>
      <c r="H801" s="271">
        <f>ROUND(BR65,0)</f>
        <v>0</v>
      </c>
      <c r="I801" s="271">
        <f>ROUND(BR66,0)</f>
        <v>0</v>
      </c>
      <c r="J801" s="271">
        <f>ROUND(BR67,0)</f>
        <v>0</v>
      </c>
      <c r="K801" s="271">
        <f>ROUND(BR68,0)</f>
        <v>0</v>
      </c>
      <c r="L801" s="271">
        <f>ROUND(BR69,0)</f>
        <v>0</v>
      </c>
      <c r="M801" s="271">
        <f>ROUND(BR70,0)</f>
        <v>0</v>
      </c>
      <c r="N801" s="271"/>
      <c r="O801" s="271"/>
      <c r="P801" s="271">
        <f>IF(BR76&gt;0,ROUND(BR76,0),0)</f>
        <v>0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8" t="str">
        <f>RIGHT($C$83,3)&amp;"*"&amp;RIGHT($C$82,4)&amp;"*"&amp;BS$55&amp;"*"&amp;"A"</f>
        <v>211*2017*8660*A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8" t="str">
        <f>RIGHT($C$83,3)&amp;"*"&amp;RIGHT($C$82,4)&amp;"*"&amp;BT$55&amp;"*"&amp;"A"</f>
        <v>211*2017*8670*A</v>
      </c>
      <c r="B803" s="271"/>
      <c r="C803" s="273">
        <f>ROUND(BT60,2)</f>
        <v>0.27</v>
      </c>
      <c r="D803" s="271">
        <f>ROUND(BT61,0)</f>
        <v>15836</v>
      </c>
      <c r="E803" s="271">
        <f>ROUND(BT62,0)</f>
        <v>4508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4532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8" t="str">
        <f>RIGHT($C$83,3)&amp;"*"&amp;RIGHT($C$82,4)&amp;"*"&amp;BU$55&amp;"*"&amp;"A"</f>
        <v>211*2017*8680*A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8" t="str">
        <f>RIGHT($C$83,3)&amp;"*"&amp;RIGHT($C$82,4)&amp;"*"&amp;BV$55&amp;"*"&amp;"A"</f>
        <v>211*2017*8690*A</v>
      </c>
      <c r="B805" s="271"/>
      <c r="C805" s="273">
        <f>ROUND(BV60,2)</f>
        <v>0</v>
      </c>
      <c r="D805" s="271">
        <f>ROUND(BV61,0)</f>
        <v>0</v>
      </c>
      <c r="E805" s="271">
        <f>ROUND(BV62,0)</f>
        <v>0</v>
      </c>
      <c r="F805" s="271">
        <f>ROUND(BV63,0)</f>
        <v>0</v>
      </c>
      <c r="G805" s="271">
        <f>ROUND(BV64,0)</f>
        <v>0</v>
      </c>
      <c r="H805" s="271">
        <f>ROUND(BV65,0)</f>
        <v>0</v>
      </c>
      <c r="I805" s="271">
        <f>ROUND(BV66,0)</f>
        <v>0</v>
      </c>
      <c r="J805" s="271">
        <f>ROUND(BV67,0)</f>
        <v>0</v>
      </c>
      <c r="K805" s="271">
        <f>ROUND(BV68,0)</f>
        <v>0</v>
      </c>
      <c r="L805" s="271">
        <f>ROUND(BV69,0)</f>
        <v>0</v>
      </c>
      <c r="M805" s="271">
        <f>ROUND(BV70,0)</f>
        <v>0</v>
      </c>
      <c r="N805" s="271"/>
      <c r="O805" s="271"/>
      <c r="P805" s="271">
        <f>IF(BV76&gt;0,ROUND(BV76,0),0)</f>
        <v>0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8" t="str">
        <f>RIGHT($C$83,3)&amp;"*"&amp;RIGHT($C$82,4)&amp;"*"&amp;BW$55&amp;"*"&amp;"A"</f>
        <v>211*2017*8700*A</v>
      </c>
      <c r="B806" s="271"/>
      <c r="C806" s="273">
        <f>ROUND(BW60,2)</f>
        <v>0.34</v>
      </c>
      <c r="D806" s="271">
        <f>ROUND(BW61,0)</f>
        <v>27636</v>
      </c>
      <c r="E806" s="271">
        <f>ROUND(BW62,0)</f>
        <v>6767</v>
      </c>
      <c r="F806" s="271">
        <f>ROUND(BW63,0)</f>
        <v>1248</v>
      </c>
      <c r="G806" s="271">
        <f>ROUND(BW64,0)</f>
        <v>0</v>
      </c>
      <c r="H806" s="271">
        <f>ROUND(BW65,0)</f>
        <v>0</v>
      </c>
      <c r="I806" s="271">
        <f>ROUND(BW66,0)</f>
        <v>21110</v>
      </c>
      <c r="J806" s="271">
        <f>ROUND(BW67,0)</f>
        <v>0</v>
      </c>
      <c r="K806" s="271">
        <f>ROUND(BW68,0)</f>
        <v>0</v>
      </c>
      <c r="L806" s="271">
        <f>ROUND(BW69,0)</f>
        <v>7862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8" t="str">
        <f>RIGHT($C$83,3)&amp;"*"&amp;RIGHT($C$82,4)&amp;"*"&amp;BX$55&amp;"*"&amp;"A"</f>
        <v>211*2017*8710*A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8" t="str">
        <f>RIGHT($C$83,3)&amp;"*"&amp;RIGHT($C$82,4)&amp;"*"&amp;BY$55&amp;"*"&amp;"A"</f>
        <v>211*2017*8720*A</v>
      </c>
      <c r="B808" s="271"/>
      <c r="C808" s="273">
        <f>ROUND(BY60,2)</f>
        <v>0</v>
      </c>
      <c r="D808" s="271">
        <f>ROUND(BY61,0)</f>
        <v>0</v>
      </c>
      <c r="E808" s="271">
        <f>ROUND(BY62,0)</f>
        <v>0</v>
      </c>
      <c r="F808" s="271">
        <f>ROUND(BY63,0)</f>
        <v>0</v>
      </c>
      <c r="G808" s="271">
        <f>ROUND(BY64,0)</f>
        <v>0</v>
      </c>
      <c r="H808" s="271">
        <f>ROUND(BY65,0)</f>
        <v>0</v>
      </c>
      <c r="I808" s="271">
        <f>ROUND(BY66,0)</f>
        <v>0</v>
      </c>
      <c r="J808" s="271">
        <f>ROUND(BY67,0)</f>
        <v>0</v>
      </c>
      <c r="K808" s="271">
        <f>ROUND(BY68,0)</f>
        <v>0</v>
      </c>
      <c r="L808" s="271">
        <f>ROUND(BY69,0)</f>
        <v>0</v>
      </c>
      <c r="M808" s="271">
        <f>ROUND(BY70,0)</f>
        <v>0</v>
      </c>
      <c r="N808" s="271"/>
      <c r="O808" s="271"/>
      <c r="P808" s="271">
        <f>IF(BY76&gt;0,ROUND(BY76,0),0)</f>
        <v>0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8" t="str">
        <f>RIGHT($C$83,3)&amp;"*"&amp;RIGHT($C$82,4)&amp;"*"&amp;BZ$55&amp;"*"&amp;"A"</f>
        <v>211*2017*8730*A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8" t="str">
        <f>RIGHT($C$83,3)&amp;"*"&amp;RIGHT($C$82,4)&amp;"*"&amp;CA$55&amp;"*"&amp;"A"</f>
        <v>211*2017*8740*A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0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0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8" t="str">
        <f>RIGHT($C$83,3)&amp;"*"&amp;RIGHT($C$82,4)&amp;"*"&amp;CB$55&amp;"*"&amp;"A"</f>
        <v>211*2017*8770*A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8" t="str">
        <f>RIGHT($C$83,3)&amp;"*"&amp;RIGHT($C$82,4)&amp;"*"&amp;CC$55&amp;"*"&amp;"A"</f>
        <v>211*2017*8790*A</v>
      </c>
      <c r="B812" s="271"/>
      <c r="C812" s="273">
        <f>ROUND(CC60,2)</f>
        <v>0.08</v>
      </c>
      <c r="D812" s="271">
        <f>ROUND(CC61,0)</f>
        <v>9666</v>
      </c>
      <c r="E812" s="271">
        <f>ROUND(CC62,0)</f>
        <v>2066</v>
      </c>
      <c r="F812" s="271">
        <f>ROUND(CC63,0)</f>
        <v>5600</v>
      </c>
      <c r="G812" s="271">
        <f>ROUND(CC64,0)</f>
        <v>6299</v>
      </c>
      <c r="H812" s="271">
        <f>ROUND(CC65,0)</f>
        <v>0</v>
      </c>
      <c r="I812" s="271">
        <f>ROUND(CC66,0)</f>
        <v>0</v>
      </c>
      <c r="J812" s="271">
        <f>ROUND(CC67,0)</f>
        <v>0</v>
      </c>
      <c r="K812" s="271">
        <f>ROUND(CC68,0)</f>
        <v>-204545</v>
      </c>
      <c r="L812" s="271">
        <f>ROUND(CC69,0)</f>
        <v>9</v>
      </c>
      <c r="M812" s="271">
        <f>ROUND(CC70,0)</f>
        <v>29063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8" t="str">
        <f>RIGHT($C$83,3)&amp;"*"&amp;RIGHT($C$82,4)&amp;"*"&amp;"9000"&amp;"*"&amp;"A"</f>
        <v>211*2017*9000*A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460000</v>
      </c>
      <c r="V813" s="272">
        <f>ROUND(CD70,0)</f>
        <v>1063213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53.730000000000011</v>
      </c>
      <c r="D815" s="272">
        <f t="shared" si="22"/>
        <v>6633169</v>
      </c>
      <c r="E815" s="272">
        <f t="shared" si="22"/>
        <v>1539394</v>
      </c>
      <c r="F815" s="272">
        <f t="shared" si="22"/>
        <v>148123</v>
      </c>
      <c r="G815" s="272">
        <f t="shared" si="22"/>
        <v>1219596</v>
      </c>
      <c r="H815" s="272">
        <f t="shared" si="22"/>
        <v>177667</v>
      </c>
      <c r="I815" s="272">
        <f t="shared" si="22"/>
        <v>3859741</v>
      </c>
      <c r="J815" s="272">
        <f t="shared" si="22"/>
        <v>1989608</v>
      </c>
      <c r="K815" s="272">
        <f t="shared" si="22"/>
        <v>71370</v>
      </c>
      <c r="L815" s="272">
        <f>SUM(L734:L813)+SUM(U734:U813)</f>
        <v>764010</v>
      </c>
      <c r="M815" s="272">
        <f>SUM(M734:M813)+SUM(V734:V813)</f>
        <v>1100721</v>
      </c>
      <c r="N815" s="272">
        <f t="shared" ref="N815:Y815" si="23">SUM(N734:N813)</f>
        <v>23045827</v>
      </c>
      <c r="O815" s="272">
        <f t="shared" si="23"/>
        <v>877617</v>
      </c>
      <c r="P815" s="272">
        <f t="shared" si="23"/>
        <v>31664</v>
      </c>
      <c r="Q815" s="272">
        <f t="shared" si="23"/>
        <v>0</v>
      </c>
      <c r="R815" s="272">
        <f t="shared" si="23"/>
        <v>5141</v>
      </c>
      <c r="S815" s="272">
        <f t="shared" si="23"/>
        <v>29275</v>
      </c>
      <c r="T815" s="276">
        <f t="shared" si="23"/>
        <v>19.07</v>
      </c>
      <c r="U815" s="272">
        <f t="shared" si="23"/>
        <v>460000</v>
      </c>
      <c r="V815" s="272">
        <f t="shared" si="23"/>
        <v>1063213</v>
      </c>
      <c r="W815" s="272">
        <f t="shared" si="23"/>
        <v>0</v>
      </c>
      <c r="X815" s="272">
        <f t="shared" si="23"/>
        <v>0</v>
      </c>
      <c r="Y815" s="272" t="e">
        <f t="shared" si="23"/>
        <v>#DIV/0!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53.741711490817316</v>
      </c>
      <c r="D816" s="272">
        <f>CE61</f>
        <v>6633169.0299999993</v>
      </c>
      <c r="E816" s="272">
        <f>CE62</f>
        <v>1539394</v>
      </c>
      <c r="F816" s="272">
        <f>CE63</f>
        <v>148123.56</v>
      </c>
      <c r="G816" s="272">
        <f>CE64</f>
        <v>1219596.3500000006</v>
      </c>
      <c r="H816" s="275">
        <f>CE65</f>
        <v>177667.78999999998</v>
      </c>
      <c r="I816" s="275">
        <f>CE66</f>
        <v>3859741.2199999993</v>
      </c>
      <c r="J816" s="275">
        <f>CE67</f>
        <v>1989608</v>
      </c>
      <c r="K816" s="275">
        <f>CE68</f>
        <v>71371.549999999959</v>
      </c>
      <c r="L816" s="275">
        <f>CE69</f>
        <v>764010.96</v>
      </c>
      <c r="M816" s="275">
        <f>CE70</f>
        <v>1100721.32</v>
      </c>
      <c r="N816" s="272">
        <f>CE75</f>
        <v>23045826.009999998</v>
      </c>
      <c r="O816" s="272">
        <f>CE73</f>
        <v>877616.58</v>
      </c>
      <c r="P816" s="272">
        <f>CE76</f>
        <v>31664</v>
      </c>
      <c r="Q816" s="272">
        <f>CE77</f>
        <v>0</v>
      </c>
      <c r="R816" s="272">
        <f>CE78</f>
        <v>5142.4637074999991</v>
      </c>
      <c r="S816" s="272">
        <f>CE79</f>
        <v>29275</v>
      </c>
      <c r="T816" s="276">
        <f>CE80</f>
        <v>19.070925971831734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3943173.28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8" t="s">
        <v>1007</v>
      </c>
      <c r="D817" s="180">
        <f>C378</f>
        <v>6633169.0299999993</v>
      </c>
      <c r="E817" s="180">
        <f>C379</f>
        <v>1539390.7599999991</v>
      </c>
      <c r="F817" s="180">
        <f>C380</f>
        <v>148123.56</v>
      </c>
      <c r="G817" s="235">
        <f>C381</f>
        <v>1219596.3500000006</v>
      </c>
      <c r="H817" s="235">
        <f>C382</f>
        <v>177667.78999999998</v>
      </c>
      <c r="I817" s="235">
        <f>C383</f>
        <v>3859741.2199999993</v>
      </c>
      <c r="J817" s="235">
        <f>C384</f>
        <v>1989608</v>
      </c>
      <c r="K817" s="235">
        <f>C385</f>
        <v>71371.549999999974</v>
      </c>
      <c r="L817" s="235">
        <f>C386+C387+C388+C389</f>
        <v>764010.96</v>
      </c>
      <c r="M817" s="235">
        <f>C370</f>
        <v>1100721.32</v>
      </c>
      <c r="N817" s="180">
        <f>D361</f>
        <v>23045826.009999998</v>
      </c>
      <c r="O817" s="180">
        <f>C359</f>
        <v>877616.58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1263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PeaceHealth Peace Island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H-211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1117 Spring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1117 Spring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Friday Harbor, WA  98250-9782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1279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1280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1281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1282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1025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1023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1024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1026</v>
      </c>
      <c r="H1" s="7"/>
    </row>
    <row r="2" spans="1:13" ht="20.100000000000001" customHeight="1" x14ac:dyDescent="0.25">
      <c r="A2" s="6" t="s">
        <v>1027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H-211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PeaceHealth Peace Island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San Juan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1028</v>
      </c>
      <c r="C7" s="24"/>
      <c r="D7" s="127" t="str">
        <f>"  "&amp;data!C89</f>
        <v xml:space="preserve">  Dale Zender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1029</v>
      </c>
      <c r="C8" s="24"/>
      <c r="D8" s="127" t="str">
        <f>"  "&amp;data!C90</f>
        <v xml:space="preserve">  Eric Brettner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1030</v>
      </c>
      <c r="C9" s="24"/>
      <c r="D9" s="127" t="str">
        <f>"  "&amp;data!C91</f>
        <v xml:space="preserve">  N/A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1031</v>
      </c>
      <c r="C10" s="24"/>
      <c r="D10" s="127" t="str">
        <f>"  "&amp;data!C92</f>
        <v xml:space="preserve">  360-378-2141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1032</v>
      </c>
      <c r="C11" s="24"/>
      <c r="D11" s="127" t="str">
        <f>"  "&amp;data!C93</f>
        <v xml:space="preserve">  360-378-1788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1033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1034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1035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1036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1037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1038</v>
      </c>
      <c r="C23" s="38"/>
      <c r="D23" s="38"/>
      <c r="E23" s="38"/>
      <c r="F23" s="13">
        <f>data!C111</f>
        <v>85</v>
      </c>
      <c r="G23" s="21">
        <f>data!D111</f>
        <v>209</v>
      </c>
      <c r="H23" s="7"/>
    </row>
    <row r="24" spans="1:9" ht="20.100000000000001" customHeight="1" x14ac:dyDescent="0.25">
      <c r="A24" s="130"/>
      <c r="B24" s="49" t="s">
        <v>1039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1040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1041</v>
      </c>
      <c r="C29" s="24"/>
      <c r="D29" s="15" t="s">
        <v>167</v>
      </c>
      <c r="E29" s="97" t="s">
        <v>1041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1042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1043</v>
      </c>
      <c r="C32" s="24"/>
      <c r="D32" s="21">
        <f>data!C118</f>
        <v>10</v>
      </c>
      <c r="E32" s="49" t="s">
        <v>1044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1045</v>
      </c>
      <c r="C33" s="24"/>
      <c r="D33" s="21">
        <f>data!C119</f>
        <v>0</v>
      </c>
      <c r="E33" s="49" t="s">
        <v>1046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1047</v>
      </c>
      <c r="C34" s="24"/>
      <c r="D34" s="21">
        <f>data!C120</f>
        <v>0</v>
      </c>
      <c r="E34" s="49" t="s">
        <v>291</v>
      </c>
      <c r="F34" s="24"/>
      <c r="G34" s="21">
        <f>data!E127</f>
        <v>10</v>
      </c>
      <c r="H34" s="7"/>
    </row>
    <row r="35" spans="1:8" ht="20.100000000000001" customHeight="1" x14ac:dyDescent="0.25">
      <c r="A35" s="130"/>
      <c r="B35" s="97" t="s">
        <v>1048</v>
      </c>
      <c r="C35" s="24"/>
      <c r="D35" s="21">
        <f>data!C121</f>
        <v>0</v>
      </c>
      <c r="E35" s="49" t="s">
        <v>1049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1050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1051</v>
      </c>
      <c r="B1" s="8"/>
      <c r="C1" s="8"/>
      <c r="D1" s="8"/>
      <c r="E1" s="8"/>
      <c r="F1" s="8"/>
      <c r="G1" s="165" t="s">
        <v>1052</v>
      </c>
    </row>
    <row r="2" spans="1:13" ht="20.100000000000001" customHeight="1" x14ac:dyDescent="0.25">
      <c r="A2" s="105" t="str">
        <f>"Hospital Name: "&amp;data!C84</f>
        <v>Hospital Name: PeaceHealth Peace Island Medical Center</v>
      </c>
      <c r="B2" s="8"/>
      <c r="C2" s="8"/>
      <c r="D2" s="8"/>
      <c r="E2" s="8"/>
      <c r="F2" s="11"/>
      <c r="G2" s="76" t="s">
        <v>1053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1054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1055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1056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72</v>
      </c>
      <c r="C7" s="48">
        <f>data!B139</f>
        <v>180</v>
      </c>
      <c r="D7" s="48">
        <f>data!B140</f>
        <v>6933.0915348045128</v>
      </c>
      <c r="E7" s="48">
        <f>data!B141</f>
        <v>692269.58279563882</v>
      </c>
      <c r="F7" s="48">
        <f>data!B142</f>
        <v>13998044.631077029</v>
      </c>
      <c r="G7" s="48">
        <f>data!B141+data!B142</f>
        <v>14690314.213872667</v>
      </c>
    </row>
    <row r="8" spans="1:13" ht="20.100000000000001" customHeight="1" x14ac:dyDescent="0.25">
      <c r="A8" s="23" t="s">
        <v>297</v>
      </c>
      <c r="B8" s="48">
        <f>data!C138</f>
        <v>5</v>
      </c>
      <c r="C8" s="48">
        <f>data!C139</f>
        <v>11</v>
      </c>
      <c r="D8" s="48">
        <f>data!C140</f>
        <v>1858.4162350102888</v>
      </c>
      <c r="E8" s="48">
        <f>data!C141</f>
        <v>55579.749417611798</v>
      </c>
      <c r="F8" s="48">
        <f>data!C142</f>
        <v>3841900.9461734323</v>
      </c>
      <c r="G8" s="48">
        <f>data!C141+data!C142</f>
        <v>3897480.6955910441</v>
      </c>
    </row>
    <row r="9" spans="1:13" ht="20.100000000000001" customHeight="1" x14ac:dyDescent="0.25">
      <c r="A9" s="23" t="s">
        <v>1057</v>
      </c>
      <c r="B9" s="48">
        <f>data!D138</f>
        <v>8</v>
      </c>
      <c r="C9" s="48">
        <f>data!D139</f>
        <v>18</v>
      </c>
      <c r="D9" s="48">
        <f>data!D140</f>
        <v>5289.4922301851984</v>
      </c>
      <c r="E9" s="48">
        <f>data!D141</f>
        <v>110639.46778674927</v>
      </c>
      <c r="F9" s="48">
        <f>data!D142</f>
        <v>8902680.3527495395</v>
      </c>
      <c r="G9" s="48">
        <f>data!D141+data!D142</f>
        <v>9013319.8205362894</v>
      </c>
    </row>
    <row r="10" spans="1:13" ht="20.100000000000001" customHeight="1" x14ac:dyDescent="0.25">
      <c r="A10" s="111" t="s">
        <v>203</v>
      </c>
      <c r="B10" s="48">
        <f>data!E138</f>
        <v>85</v>
      </c>
      <c r="C10" s="48">
        <f>data!E139</f>
        <v>209</v>
      </c>
      <c r="D10" s="48">
        <f>data!E140</f>
        <v>14081</v>
      </c>
      <c r="E10" s="48">
        <f>data!E141</f>
        <v>858488.79999999981</v>
      </c>
      <c r="F10" s="48">
        <f>data!E142</f>
        <v>26742625.93</v>
      </c>
      <c r="G10" s="48">
        <f>data!E141+data!E142</f>
        <v>27601114.73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1058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1055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1056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1057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1059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1055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1056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1057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1060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1061</v>
      </c>
      <c r="C32" s="123">
        <f>data!B157</f>
        <v>1987447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1062</v>
      </c>
      <c r="C33" s="125">
        <f>data!C157</f>
        <v>1855774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1063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PeaceHealth Peace Island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1064</v>
      </c>
      <c r="C6" s="13">
        <f>data!C165</f>
        <v>475647.67000000004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1696.2000000000003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45692.56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759027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4322.6699999999992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390526.97000000009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52501.46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1065</v>
      </c>
      <c r="C14" s="13">
        <f>data!D173</f>
        <v>1729414.5300000003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1066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1067</v>
      </c>
      <c r="C19" s="13">
        <f>data!C176</f>
        <v>93085.89</v>
      </c>
    </row>
    <row r="20" spans="1:3" ht="20.100000000000001" customHeight="1" x14ac:dyDescent="0.25">
      <c r="A20" s="13">
        <v>14</v>
      </c>
      <c r="B20" s="49" t="s">
        <v>1068</v>
      </c>
      <c r="C20" s="13">
        <f>data!D177</f>
        <v>93085.89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1069</v>
      </c>
      <c r="C24" s="104"/>
    </row>
    <row r="25" spans="1:3" ht="20.100000000000001" customHeight="1" x14ac:dyDescent="0.25">
      <c r="A25" s="13">
        <v>17</v>
      </c>
      <c r="B25" s="49" t="s">
        <v>1070</v>
      </c>
      <c r="C25" s="13">
        <f>data!C179</f>
        <v>82809.119999999966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41300.400000000009</v>
      </c>
    </row>
    <row r="27" spans="1:3" ht="20.100000000000001" customHeight="1" x14ac:dyDescent="0.25">
      <c r="A27" s="13">
        <v>19</v>
      </c>
      <c r="B27" s="49" t="s">
        <v>1071</v>
      </c>
      <c r="C27" s="13">
        <f>data!D181</f>
        <v>124109.51999999997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1072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20359.04</v>
      </c>
    </row>
    <row r="32" spans="1:3" ht="20.100000000000001" customHeight="1" x14ac:dyDescent="0.25">
      <c r="A32" s="13">
        <v>22</v>
      </c>
      <c r="B32" s="49" t="s">
        <v>1073</v>
      </c>
      <c r="C32" s="13">
        <f>data!C184</f>
        <v>146753.56999999998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1074</v>
      </c>
      <c r="C34" s="13">
        <f>data!D186</f>
        <v>167112.60999999999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1075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1076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1077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PeaceHealth Peace Island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1078</v>
      </c>
      <c r="D5" s="47"/>
      <c r="E5" s="47"/>
      <c r="F5" s="72" t="s">
        <v>1079</v>
      </c>
    </row>
    <row r="6" spans="1:13" ht="20.100000000000001" customHeight="1" x14ac:dyDescent="0.25">
      <c r="A6" s="19"/>
      <c r="B6" s="20"/>
      <c r="C6" s="18" t="s">
        <v>1080</v>
      </c>
      <c r="D6" s="18" t="s">
        <v>329</v>
      </c>
      <c r="E6" s="18" t="s">
        <v>1081</v>
      </c>
      <c r="F6" s="18" t="s">
        <v>1080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1082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1083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1084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00000000000001" customHeight="1" x14ac:dyDescent="0.25">
      <c r="A13" s="13">
        <v>7</v>
      </c>
      <c r="B13" s="14" t="s">
        <v>1085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1086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4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0</v>
      </c>
      <c r="D16" s="21">
        <f>data!C204</f>
        <v>0</v>
      </c>
      <c r="E16" s="21">
        <f>data!D204</f>
        <v>0</v>
      </c>
      <c r="F16" s="21">
        <f>data!E204</f>
        <v>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1078</v>
      </c>
      <c r="D21" s="76" t="s">
        <v>203</v>
      </c>
      <c r="E21" s="25"/>
      <c r="F21" s="18" t="s">
        <v>1079</v>
      </c>
    </row>
    <row r="22" spans="1:6" ht="20.100000000000001" customHeight="1" x14ac:dyDescent="0.25">
      <c r="A22" s="75"/>
      <c r="B22" s="44"/>
      <c r="C22" s="18" t="s">
        <v>1080</v>
      </c>
      <c r="D22" s="18" t="s">
        <v>1087</v>
      </c>
      <c r="E22" s="18" t="s">
        <v>1081</v>
      </c>
      <c r="F22" s="18" t="s">
        <v>1080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1082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1083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1084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00000000000001" customHeight="1" x14ac:dyDescent="0.25">
      <c r="A29" s="13">
        <v>17</v>
      </c>
      <c r="B29" s="14" t="s">
        <v>1085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1086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0</v>
      </c>
      <c r="D32" s="21">
        <f>data!C217</f>
        <v>0</v>
      </c>
      <c r="E32" s="21">
        <f>data!D217</f>
        <v>0</v>
      </c>
      <c r="F32" s="21">
        <f>data!E217</f>
        <v>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1088</v>
      </c>
      <c r="B1" s="6"/>
      <c r="C1" s="6"/>
      <c r="D1" s="169" t="s">
        <v>1089</v>
      </c>
    </row>
    <row r="2" spans="1:13" ht="20.100000000000001" customHeight="1" x14ac:dyDescent="0.25">
      <c r="A2" s="29" t="str">
        <f>"Hospital: "&amp;data!C84</f>
        <v>Hospital: PeaceHealth Peace Island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1090</v>
      </c>
      <c r="C4" s="41" t="s">
        <v>1091</v>
      </c>
      <c r="D4" s="54"/>
    </row>
    <row r="5" spans="1:13" ht="20.100000000000001" customHeight="1" x14ac:dyDescent="0.25">
      <c r="A5" s="102">
        <v>1</v>
      </c>
      <c r="B5" s="55"/>
      <c r="C5" s="22" t="s">
        <v>1254</v>
      </c>
      <c r="D5" s="14">
        <f>data!D221</f>
        <v>578326.22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4732829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3232628.28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30907.12160288465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73215.06</v>
      </c>
    </row>
    <row r="11" spans="1:13" ht="20.100000000000001" customHeight="1" x14ac:dyDescent="0.25">
      <c r="A11" s="13">
        <v>7</v>
      </c>
      <c r="B11" s="55">
        <v>5850</v>
      </c>
      <c r="C11" s="14" t="s">
        <v>1092</v>
      </c>
      <c r="D11" s="14">
        <f>data!C227</f>
        <v>1544849.2626478609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1093</v>
      </c>
      <c r="D13" s="14">
        <f>data!D229</f>
        <v>9614428.724250745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1094</v>
      </c>
      <c r="D16" s="140">
        <f>+data!C231</f>
        <v>692</v>
      </c>
      <c r="M16" s="264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7124.5241211484117</v>
      </c>
    </row>
    <row r="19" spans="1:4" ht="20.100000000000001" customHeight="1" x14ac:dyDescent="0.25">
      <c r="A19" s="61">
        <v>15</v>
      </c>
      <c r="B19" s="55">
        <v>5910</v>
      </c>
      <c r="C19" s="22" t="s">
        <v>1095</v>
      </c>
      <c r="D19" s="14">
        <f>data!C234</f>
        <v>419401.76587885158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1096</v>
      </c>
      <c r="D22" s="14">
        <f>data!D236</f>
        <v>426526.29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68836.475749254576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1097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1098</v>
      </c>
      <c r="C27" s="56"/>
      <c r="D27" s="14">
        <f>data!D242</f>
        <v>10688117.709999999</v>
      </c>
    </row>
    <row r="28" spans="1:4" ht="20.100000000000001" customHeight="1" x14ac:dyDescent="0.25">
      <c r="A28" s="126">
        <v>24</v>
      </c>
      <c r="B28" s="65" t="s">
        <v>1099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1100</v>
      </c>
      <c r="B1" s="5"/>
      <c r="C1" s="6"/>
    </row>
    <row r="2" spans="1:13" ht="20.100000000000001" customHeight="1" x14ac:dyDescent="0.25">
      <c r="A2" s="4"/>
      <c r="B2" s="5"/>
      <c r="C2" s="167" t="s">
        <v>1101</v>
      </c>
    </row>
    <row r="3" spans="1:13" ht="20.100000000000001" customHeight="1" x14ac:dyDescent="0.25">
      <c r="A3" s="29" t="str">
        <f>"HOSPITAL: "&amp;data!C84</f>
        <v>HOSPITAL: PeaceHealth Peace Island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1102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0</v>
      </c>
    </row>
    <row r="9" spans="1:13" ht="20.100000000000001" customHeight="1" x14ac:dyDescent="0.25">
      <c r="A9" s="13">
        <v>5</v>
      </c>
      <c r="B9" s="14" t="s">
        <v>1103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1104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1105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1106</v>
      </c>
      <c r="C15" s="21">
        <f>data!C259</f>
        <v>0</v>
      </c>
      <c r="M15" s="264"/>
    </row>
    <row r="16" spans="1:13" ht="20.100000000000001" customHeight="1" x14ac:dyDescent="0.25">
      <c r="A16" s="13">
        <v>12</v>
      </c>
      <c r="B16" s="14" t="s">
        <v>1107</v>
      </c>
      <c r="C16" s="21">
        <f>data!D260</f>
        <v>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1108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1109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1110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1111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0</v>
      </c>
    </row>
    <row r="34" spans="1:3" ht="20.100000000000001" customHeight="1" x14ac:dyDescent="0.25">
      <c r="A34" s="13">
        <v>30</v>
      </c>
      <c r="B34" s="14" t="s">
        <v>1112</v>
      </c>
      <c r="C34" s="21">
        <f>data!C276</f>
        <v>0</v>
      </c>
    </row>
    <row r="35" spans="1:3" ht="20.100000000000001" customHeight="1" x14ac:dyDescent="0.25">
      <c r="A35" s="13">
        <v>31</v>
      </c>
      <c r="B35" s="14" t="s">
        <v>1113</v>
      </c>
      <c r="C35" s="21">
        <f>data!D277</f>
        <v>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1114</v>
      </c>
      <c r="C37" s="36"/>
    </row>
    <row r="38" spans="1:3" ht="20.100000000000001" customHeight="1" x14ac:dyDescent="0.25">
      <c r="A38" s="13">
        <v>34</v>
      </c>
      <c r="B38" s="14" t="s">
        <v>1115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1116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1117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1118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1119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1120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1121</v>
      </c>
      <c r="C50" s="21">
        <f>data!D292</f>
        <v>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1122</v>
      </c>
      <c r="B53" s="5"/>
      <c r="C53" s="6"/>
    </row>
    <row r="54" spans="1:3" ht="20.100000000000001" customHeight="1" x14ac:dyDescent="0.25">
      <c r="A54" s="4"/>
      <c r="B54" s="5"/>
      <c r="C54" s="167" t="s">
        <v>1123</v>
      </c>
    </row>
    <row r="55" spans="1:3" ht="20.100000000000001" customHeight="1" x14ac:dyDescent="0.25">
      <c r="A55" s="29" t="str">
        <f>"HOSPITAL: "&amp;data!C84</f>
        <v>HOSPITAL: PeaceHealth Peace Island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1124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1125</v>
      </c>
      <c r="C59" s="21">
        <f>data!C305</f>
        <v>0</v>
      </c>
    </row>
    <row r="60" spans="1:3" ht="20.100000000000001" customHeight="1" x14ac:dyDescent="0.25">
      <c r="A60" s="13">
        <v>4</v>
      </c>
      <c r="B60" s="14" t="s">
        <v>1126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1127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1128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1129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1130</v>
      </c>
      <c r="C68" s="21">
        <f>data!D314</f>
        <v>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1131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1132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1133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1134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1135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1136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1137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1138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1139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1140</v>
      </c>
      <c r="C90" s="36"/>
    </row>
    <row r="91" spans="1:3" ht="20.100000000000001" customHeight="1" x14ac:dyDescent="0.25">
      <c r="A91" s="13">
        <v>35</v>
      </c>
      <c r="B91" s="14" t="s">
        <v>1141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1142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1143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1144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1145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1146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1147</v>
      </c>
      <c r="C101" s="21">
        <f>data!C332+data!C334+data!C335+data!C336+data!C337-data!C338</f>
        <v>0</v>
      </c>
    </row>
    <row r="102" spans="1:3" ht="20.100000000000001" customHeight="1" x14ac:dyDescent="0.25">
      <c r="A102" s="13">
        <v>46</v>
      </c>
      <c r="B102" s="14" t="s">
        <v>1148</v>
      </c>
      <c r="C102" s="21">
        <f>data!D339</f>
        <v>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1149</v>
      </c>
      <c r="B105" s="5"/>
      <c r="C105" s="6"/>
    </row>
    <row r="106" spans="1:3" ht="20.100000000000001" customHeight="1" x14ac:dyDescent="0.25">
      <c r="A106" s="45"/>
      <c r="B106" s="8"/>
      <c r="C106" s="167" t="s">
        <v>1150</v>
      </c>
    </row>
    <row r="107" spans="1:3" ht="20.100000000000001" customHeight="1" x14ac:dyDescent="0.25">
      <c r="A107" s="29" t="str">
        <f>"HOSPITAL: "&amp;data!C84</f>
        <v>HOSPITAL: PeaceHealth Peace Island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1151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858488.79999999993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26742625.93</v>
      </c>
    </row>
    <row r="112" spans="1:3" ht="20.100000000000001" customHeight="1" x14ac:dyDescent="0.25">
      <c r="A112" s="13">
        <v>4</v>
      </c>
      <c r="B112" s="14" t="s">
        <v>1152</v>
      </c>
      <c r="C112" s="21">
        <f>data!D361</f>
        <v>27601114.73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1153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578326.22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9614428.724250745</v>
      </c>
    </row>
    <row r="117" spans="1:3" ht="20.100000000000001" customHeight="1" x14ac:dyDescent="0.25">
      <c r="A117" s="13">
        <v>9</v>
      </c>
      <c r="B117" s="14" t="s">
        <v>1154</v>
      </c>
      <c r="C117" s="48">
        <f>data!C365</f>
        <v>426526.29</v>
      </c>
    </row>
    <row r="118" spans="1:3" ht="20.100000000000001" customHeight="1" x14ac:dyDescent="0.25">
      <c r="A118" s="13">
        <v>10</v>
      </c>
      <c r="B118" s="14" t="s">
        <v>1155</v>
      </c>
      <c r="C118" s="48">
        <f>data!C366</f>
        <v>68836.475749254576</v>
      </c>
    </row>
    <row r="119" spans="1:3" ht="20.100000000000001" customHeight="1" x14ac:dyDescent="0.25">
      <c r="A119" s="13">
        <v>11</v>
      </c>
      <c r="B119" s="14" t="s">
        <v>1098</v>
      </c>
      <c r="C119" s="48">
        <f>data!D367</f>
        <v>10688117.709999999</v>
      </c>
    </row>
    <row r="120" spans="1:3" ht="20.100000000000001" customHeight="1" x14ac:dyDescent="0.25">
      <c r="A120" s="13">
        <v>12</v>
      </c>
      <c r="B120" s="14" t="s">
        <v>1156</v>
      </c>
      <c r="C120" s="48">
        <f>data!D368</f>
        <v>16912997.020000003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1077796.1800000002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1157</v>
      </c>
      <c r="C125" s="48">
        <f>data!D372</f>
        <v>1077796.1800000002</v>
      </c>
    </row>
    <row r="126" spans="1:3" ht="20.100000000000001" customHeight="1" x14ac:dyDescent="0.25">
      <c r="A126" s="13">
        <v>18</v>
      </c>
      <c r="B126" s="14" t="s">
        <v>1158</v>
      </c>
      <c r="C126" s="48">
        <f>data!D373</f>
        <v>17990793.200000003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1159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7301948.1799999988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1729414.5300000003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152053.04999999999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2509186.9299999997</v>
      </c>
    </row>
    <row r="133" spans="1:3" ht="20.100000000000001" customHeight="1" x14ac:dyDescent="0.25">
      <c r="A133" s="13">
        <v>25</v>
      </c>
      <c r="B133" s="14" t="s">
        <v>1160</v>
      </c>
      <c r="C133" s="48">
        <f>data!C382</f>
        <v>179471.24000000002</v>
      </c>
    </row>
    <row r="134" spans="1:3" ht="20.100000000000001" customHeight="1" x14ac:dyDescent="0.25">
      <c r="A134" s="13">
        <v>26</v>
      </c>
      <c r="B134" s="14" t="s">
        <v>1161</v>
      </c>
      <c r="C134" s="48">
        <f>data!C383</f>
        <v>3557187.33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1949788.41</v>
      </c>
    </row>
    <row r="136" spans="1:3" ht="20.100000000000001" customHeight="1" x14ac:dyDescent="0.25">
      <c r="A136" s="13">
        <v>28</v>
      </c>
      <c r="B136" s="14" t="s">
        <v>1162</v>
      </c>
      <c r="C136" s="48">
        <f>data!C385</f>
        <v>93085.89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124109.51999999997</v>
      </c>
    </row>
    <row r="138" spans="1:3" ht="20.100000000000001" customHeight="1" x14ac:dyDescent="0.25">
      <c r="A138" s="13">
        <v>30</v>
      </c>
      <c r="B138" s="14" t="s">
        <v>1163</v>
      </c>
      <c r="C138" s="48">
        <f>data!C387</f>
        <v>167112.60999999999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343260.28000000009</v>
      </c>
    </row>
    <row r="141" spans="1:3" ht="20.100000000000001" customHeight="1" x14ac:dyDescent="0.25">
      <c r="A141" s="13">
        <v>34</v>
      </c>
      <c r="B141" s="14" t="s">
        <v>1164</v>
      </c>
      <c r="C141" s="48">
        <f>data!D390</f>
        <v>18106617.969999999</v>
      </c>
    </row>
    <row r="142" spans="1:3" ht="20.100000000000001" customHeight="1" x14ac:dyDescent="0.25">
      <c r="A142" s="13">
        <v>35</v>
      </c>
      <c r="B142" s="14" t="s">
        <v>1165</v>
      </c>
      <c r="C142" s="48">
        <f>data!D391</f>
        <v>-115824.76999999583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1166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1167</v>
      </c>
      <c r="C146" s="21">
        <f>data!D393</f>
        <v>-115824.76999999583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1168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1169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1170</v>
      </c>
      <c r="C151" s="48">
        <f>data!D396</f>
        <v>-115824.76999999583</v>
      </c>
    </row>
    <row r="152" spans="1:3" ht="20.100000000000001" customHeight="1" x14ac:dyDescent="0.25">
      <c r="A152" s="40">
        <v>45</v>
      </c>
      <c r="B152" s="49" t="s">
        <v>1171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1172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1173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PeaceHealth Peace Island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1174</v>
      </c>
      <c r="C6" s="88" t="s">
        <v>92</v>
      </c>
      <c r="D6" s="18" t="s">
        <v>1175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1176</v>
      </c>
      <c r="E7" s="18" t="s">
        <v>163</v>
      </c>
      <c r="F7" s="18" t="s">
        <v>1177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1178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0.21962562139423081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126703.5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17569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5946.21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3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30828.75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177666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621.12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1179</v>
      </c>
      <c r="C21" s="14">
        <f>data!C71</f>
        <v>0</v>
      </c>
      <c r="D21" s="14">
        <f>data!D71</f>
        <v>0</v>
      </c>
      <c r="E21" s="14">
        <f>data!E71</f>
        <v>359334.57999999996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00000000000001" customHeight="1" x14ac:dyDescent="0.25">
      <c r="A23" s="23">
        <v>18</v>
      </c>
      <c r="B23" s="14" t="s">
        <v>1180</v>
      </c>
      <c r="C23" s="48">
        <f>+data!M668</f>
        <v>0</v>
      </c>
      <c r="D23" s="48">
        <f>+data!M669</f>
        <v>0</v>
      </c>
      <c r="E23" s="48">
        <f>+data!M670</f>
        <v>224218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1181</v>
      </c>
      <c r="C24" s="14">
        <f>data!C73</f>
        <v>0</v>
      </c>
      <c r="D24" s="14">
        <f>data!D73</f>
        <v>0</v>
      </c>
      <c r="E24" s="14">
        <f>data!E73</f>
        <v>445085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1182</v>
      </c>
      <c r="C25" s="14">
        <f>data!C74</f>
        <v>0</v>
      </c>
      <c r="D25" s="14">
        <f>data!D74</f>
        <v>0</v>
      </c>
      <c r="E25" s="14">
        <f>data!E74</f>
        <v>168683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1183</v>
      </c>
      <c r="C26" s="14">
        <f>data!C75</f>
        <v>0</v>
      </c>
      <c r="D26" s="14">
        <f>data!D75</f>
        <v>0</v>
      </c>
      <c r="E26" s="14">
        <f>data!E75</f>
        <v>613768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1184</v>
      </c>
      <c r="B27" s="60"/>
      <c r="C27" s="210"/>
      <c r="D27" s="210"/>
      <c r="E27" s="210"/>
      <c r="F27" s="210"/>
      <c r="G27" s="210"/>
      <c r="H27" s="210"/>
      <c r="I27" s="210"/>
    </row>
    <row r="28" spans="1:9" ht="20.100000000000001" customHeight="1" x14ac:dyDescent="0.25">
      <c r="A28" s="23">
        <v>22</v>
      </c>
      <c r="B28" s="14" t="s">
        <v>1185</v>
      </c>
      <c r="C28" s="14">
        <f>data!C76</f>
        <v>0</v>
      </c>
      <c r="D28" s="14">
        <f>data!D76</f>
        <v>0</v>
      </c>
      <c r="E28" s="14">
        <f>data!E76</f>
        <v>4996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1186</v>
      </c>
      <c r="C29" s="14">
        <f>data!C77</f>
        <v>0</v>
      </c>
      <c r="D29" s="14">
        <f>data!D77</f>
        <v>0</v>
      </c>
      <c r="E29" s="14">
        <f>data!E77</f>
        <v>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1187</v>
      </c>
      <c r="C30" s="14">
        <f>data!C78</f>
        <v>0</v>
      </c>
      <c r="D30" s="14">
        <f>data!D78</f>
        <v>0</v>
      </c>
      <c r="E30" s="14">
        <f>data!E78</f>
        <v>1673.253999912728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1188</v>
      </c>
      <c r="C31" s="14">
        <f>data!C79</f>
        <v>0</v>
      </c>
      <c r="D31" s="14">
        <f>data!D79</f>
        <v>0</v>
      </c>
      <c r="E31" s="14">
        <f>data!E79</f>
        <v>2918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1172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1189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PeaceHealth Peace Island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1174</v>
      </c>
      <c r="C38" s="25"/>
      <c r="D38" s="18" t="s">
        <v>100</v>
      </c>
      <c r="E38" s="18" t="s">
        <v>101</v>
      </c>
      <c r="F38" s="18" t="s">
        <v>1190</v>
      </c>
      <c r="G38" s="18" t="s">
        <v>103</v>
      </c>
      <c r="H38" s="18" t="s">
        <v>1191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1178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12847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2.5340741450892863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256142.71000000002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55856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57634.86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145934.33000000002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7595.8599999999988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196048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3198.01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29454.14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1179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751863.91</v>
      </c>
    </row>
    <row r="54" spans="1:9" ht="20.100000000000001" customHeight="1" x14ac:dyDescent="0.2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00000000000001" customHeight="1" x14ac:dyDescent="0.25">
      <c r="A55" s="23">
        <v>18</v>
      </c>
      <c r="B55" s="14" t="s">
        <v>1180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334815</v>
      </c>
    </row>
    <row r="56" spans="1:9" ht="20.100000000000001" customHeight="1" x14ac:dyDescent="0.25">
      <c r="A56" s="23">
        <v>19</v>
      </c>
      <c r="B56" s="48" t="s">
        <v>1181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1182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1369001.72</v>
      </c>
    </row>
    <row r="58" spans="1:9" ht="20.100000000000001" customHeight="1" x14ac:dyDescent="0.25">
      <c r="A58" s="23">
        <v>21</v>
      </c>
      <c r="B58" s="48" t="s">
        <v>1183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1369001.72</v>
      </c>
    </row>
    <row r="59" spans="1:9" ht="20.100000000000001" customHeight="1" x14ac:dyDescent="0.25">
      <c r="A59" s="23" t="s">
        <v>1184</v>
      </c>
      <c r="B59" s="60"/>
      <c r="C59" s="210"/>
      <c r="D59" s="210"/>
      <c r="E59" s="210"/>
      <c r="F59" s="210"/>
      <c r="G59" s="210"/>
      <c r="H59" s="210"/>
      <c r="I59" s="210"/>
    </row>
    <row r="60" spans="1:9" ht="20.100000000000001" customHeight="1" x14ac:dyDescent="0.25">
      <c r="A60" s="23">
        <v>22</v>
      </c>
      <c r="B60" s="14" t="s">
        <v>1185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4123</v>
      </c>
    </row>
    <row r="61" spans="1:9" ht="20.100000000000001" customHeight="1" x14ac:dyDescent="0.25">
      <c r="A61" s="23">
        <v>23</v>
      </c>
      <c r="B61" s="14" t="s">
        <v>1186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1187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1380.8699442834622</v>
      </c>
    </row>
    <row r="63" spans="1:9" ht="20.100000000000001" customHeight="1" x14ac:dyDescent="0.25">
      <c r="A63" s="23">
        <v>25</v>
      </c>
      <c r="B63" s="14" t="s">
        <v>1188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3094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1.8270314856274037</v>
      </c>
    </row>
    <row r="65" spans="1:9" ht="20.100000000000001" customHeight="1" x14ac:dyDescent="0.25">
      <c r="A65" s="4" t="s">
        <v>1172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1192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PeaceHealth Peace Island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1174</v>
      </c>
      <c r="C70" s="18" t="s">
        <v>106</v>
      </c>
      <c r="D70" s="25"/>
      <c r="E70" s="18" t="s">
        <v>108</v>
      </c>
      <c r="F70" s="18" t="s">
        <v>1193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1194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1178</v>
      </c>
      <c r="C72" s="15" t="s">
        <v>1195</v>
      </c>
      <c r="D72" s="89" t="s">
        <v>1196</v>
      </c>
      <c r="E72" s="211"/>
      <c r="F72" s="211"/>
      <c r="G72" s="89" t="s">
        <v>1197</v>
      </c>
      <c r="H72" s="89" t="s">
        <v>1197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1"/>
      <c r="F73" s="211"/>
      <c r="G73" s="14">
        <f>data!U59</f>
        <v>38895</v>
      </c>
      <c r="H73" s="14">
        <f>data!V59</f>
        <v>0</v>
      </c>
      <c r="I73" s="14">
        <f>data!W59</f>
        <v>176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1.7136071924793956</v>
      </c>
      <c r="G74" s="26">
        <f>data!U60</f>
        <v>3.4996442400412091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185349.77000000002</v>
      </c>
      <c r="G75" s="14">
        <f>data!U61</f>
        <v>224476.48999999996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43089</v>
      </c>
      <c r="G76" s="14">
        <f>data!U62</f>
        <v>75138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112.6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10068.89</v>
      </c>
      <c r="G78" s="14">
        <f>data!U64</f>
        <v>72870.939999999988</v>
      </c>
      <c r="H78" s="14">
        <f>data!V64</f>
        <v>0</v>
      </c>
      <c r="I78" s="14">
        <f>data!W64</f>
        <v>4708.09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250</v>
      </c>
      <c r="G80" s="14">
        <f>data!U66</f>
        <v>326615.30000000005</v>
      </c>
      <c r="H80" s="14">
        <f>data!V66</f>
        <v>0</v>
      </c>
      <c r="I80" s="14">
        <f>data!W66</f>
        <v>130800.34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21982</v>
      </c>
      <c r="G81" s="14">
        <f>data!U67</f>
        <v>25315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226.85000000000002</v>
      </c>
      <c r="G83" s="14">
        <f>data!U69</f>
        <v>3794.52</v>
      </c>
      <c r="H83" s="14">
        <f>data!V69</f>
        <v>0</v>
      </c>
      <c r="I83" s="14">
        <f>data!W69</f>
        <v>100.97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-800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1179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260966.51000000004</v>
      </c>
      <c r="G85" s="14">
        <f>data!U71</f>
        <v>727522.85000000009</v>
      </c>
      <c r="H85" s="14">
        <f>data!V71</f>
        <v>0</v>
      </c>
      <c r="I85" s="14">
        <f>data!W71</f>
        <v>135609.4</v>
      </c>
    </row>
    <row r="86" spans="1:9" ht="20.100000000000001" customHeight="1" x14ac:dyDescent="0.2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00000000000001" customHeight="1" x14ac:dyDescent="0.25">
      <c r="A87" s="23">
        <v>18</v>
      </c>
      <c r="B87" s="14" t="s">
        <v>1180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92303</v>
      </c>
      <c r="G87" s="48">
        <f>+data!M686</f>
        <v>262825</v>
      </c>
      <c r="H87" s="48">
        <f>+data!M687</f>
        <v>0</v>
      </c>
      <c r="I87" s="48">
        <f>+data!M688</f>
        <v>46773</v>
      </c>
    </row>
    <row r="88" spans="1:9" ht="20.100000000000001" customHeight="1" x14ac:dyDescent="0.25">
      <c r="A88" s="23">
        <v>19</v>
      </c>
      <c r="B88" s="48" t="s">
        <v>1181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72064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1182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371680</v>
      </c>
      <c r="G89" s="14">
        <f>data!U74</f>
        <v>2993610.43</v>
      </c>
      <c r="H89" s="14">
        <f>data!V74</f>
        <v>0</v>
      </c>
      <c r="I89" s="14">
        <f>data!W74</f>
        <v>607937.44999999995</v>
      </c>
    </row>
    <row r="90" spans="1:9" ht="20.100000000000001" customHeight="1" x14ac:dyDescent="0.25">
      <c r="A90" s="23">
        <v>21</v>
      </c>
      <c r="B90" s="48" t="s">
        <v>1183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371680</v>
      </c>
      <c r="G90" s="14">
        <f>data!U75</f>
        <v>3065674.43</v>
      </c>
      <c r="H90" s="14">
        <f>data!V75</f>
        <v>0</v>
      </c>
      <c r="I90" s="14">
        <f>data!W75</f>
        <v>607937.44999999995</v>
      </c>
    </row>
    <row r="91" spans="1:9" ht="20.100000000000001" customHeight="1" x14ac:dyDescent="0.25">
      <c r="A91" s="23" t="s">
        <v>1184</v>
      </c>
      <c r="B91" s="60"/>
      <c r="C91" s="210"/>
      <c r="D91" s="210"/>
      <c r="E91" s="210"/>
      <c r="F91" s="210"/>
      <c r="G91" s="210"/>
      <c r="H91" s="210"/>
      <c r="I91" s="210"/>
    </row>
    <row r="92" spans="1:9" ht="20.100000000000001" customHeight="1" x14ac:dyDescent="0.25">
      <c r="A92" s="23">
        <v>22</v>
      </c>
      <c r="B92" s="14" t="s">
        <v>1185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335</v>
      </c>
      <c r="G92" s="14">
        <f>data!U76</f>
        <v>559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1186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1187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112.19777621512486</v>
      </c>
      <c r="G94" s="14">
        <f>data!U78</f>
        <v>187.21957284852181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1188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266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0.68307907286589953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1172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1198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PeaceHealth Peace Island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1174</v>
      </c>
      <c r="C102" s="18" t="s">
        <v>1199</v>
      </c>
      <c r="D102" s="18" t="s">
        <v>1200</v>
      </c>
      <c r="E102" s="18" t="s">
        <v>1200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1178</v>
      </c>
      <c r="C104" s="89" t="s">
        <v>224</v>
      </c>
      <c r="D104" s="15" t="s">
        <v>1201</v>
      </c>
      <c r="E104" s="15" t="s">
        <v>1201</v>
      </c>
      <c r="F104" s="15" t="s">
        <v>1201</v>
      </c>
      <c r="G104" s="211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8323</v>
      </c>
      <c r="E105" s="14">
        <f>data!Z59</f>
        <v>0</v>
      </c>
      <c r="F105" s="14">
        <f>data!AA59</f>
        <v>0</v>
      </c>
      <c r="G105" s="211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5.2447621940247258</v>
      </c>
      <c r="E106" s="26">
        <f>data!Z60</f>
        <v>0</v>
      </c>
      <c r="F106" s="26">
        <f>data!AA60</f>
        <v>0</v>
      </c>
      <c r="G106" s="26">
        <f>data!AB60</f>
        <v>2.6196166143543946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487686.92999999993</v>
      </c>
      <c r="E107" s="14">
        <f>data!Z61</f>
        <v>0</v>
      </c>
      <c r="F107" s="14">
        <f>data!AA61</f>
        <v>0</v>
      </c>
      <c r="G107" s="14">
        <f>data!AB61</f>
        <v>306365.86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131584</v>
      </c>
      <c r="E108" s="14">
        <f>data!Z62</f>
        <v>0</v>
      </c>
      <c r="F108" s="14">
        <f>data!AA62</f>
        <v>0</v>
      </c>
      <c r="G108" s="14">
        <f>data!AB62</f>
        <v>65695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24763.050000000003</v>
      </c>
      <c r="E110" s="14">
        <f>data!Z64</f>
        <v>0</v>
      </c>
      <c r="F110" s="14">
        <f>data!AA64</f>
        <v>0</v>
      </c>
      <c r="G110" s="14">
        <f>data!AB64</f>
        <v>2037071.8899999994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8947.52</v>
      </c>
      <c r="E112" s="14">
        <f>data!Z66</f>
        <v>0</v>
      </c>
      <c r="F112" s="14">
        <f>data!AA66</f>
        <v>0</v>
      </c>
      <c r="G112" s="14">
        <f>data!AB66</f>
        <v>35085.81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279553</v>
      </c>
      <c r="E113" s="14">
        <f>data!Z67</f>
        <v>0</v>
      </c>
      <c r="F113" s="14">
        <f>data!AA67</f>
        <v>0</v>
      </c>
      <c r="G113" s="14">
        <f>data!AB67</f>
        <v>18263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63111.630000000005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15764.27</v>
      </c>
      <c r="E115" s="14">
        <f>data!Z69</f>
        <v>0</v>
      </c>
      <c r="F115" s="14">
        <f>data!AA69</f>
        <v>0</v>
      </c>
      <c r="G115" s="14">
        <f>data!AB69</f>
        <v>11927.04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1179</v>
      </c>
      <c r="C117" s="14">
        <f>data!X71</f>
        <v>0</v>
      </c>
      <c r="D117" s="14">
        <f>data!Y71</f>
        <v>948298.77</v>
      </c>
      <c r="E117" s="14">
        <f>data!Z71</f>
        <v>0</v>
      </c>
      <c r="F117" s="14">
        <f>data!AA71</f>
        <v>0</v>
      </c>
      <c r="G117" s="14">
        <f>data!AB71</f>
        <v>2538120.2299999995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00000000000001" customHeight="1" x14ac:dyDescent="0.25">
      <c r="A119" s="23">
        <v>18</v>
      </c>
      <c r="B119" s="14" t="s">
        <v>1180</v>
      </c>
      <c r="C119" s="48">
        <f>+data!M689</f>
        <v>0</v>
      </c>
      <c r="D119" s="48">
        <f>+data!M690</f>
        <v>393238</v>
      </c>
      <c r="E119" s="48">
        <f>+data!M691</f>
        <v>0</v>
      </c>
      <c r="F119" s="48">
        <f>+data!M692</f>
        <v>0</v>
      </c>
      <c r="G119" s="48">
        <f>+data!M693</f>
        <v>833907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1181</v>
      </c>
      <c r="C120" s="14">
        <f>data!X73</f>
        <v>0</v>
      </c>
      <c r="D120" s="14">
        <f>data!Y73</f>
        <v>181314.09999999998</v>
      </c>
      <c r="E120" s="14">
        <f>data!Z73</f>
        <v>0</v>
      </c>
      <c r="F120" s="14">
        <f>data!AA73</f>
        <v>0</v>
      </c>
      <c r="G120" s="14">
        <f>data!AB73</f>
        <v>104325.7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1182</v>
      </c>
      <c r="C121" s="14">
        <f>data!X74</f>
        <v>0</v>
      </c>
      <c r="D121" s="14">
        <f>data!Y74</f>
        <v>8825355.0999999996</v>
      </c>
      <c r="E121" s="14">
        <f>data!Z74</f>
        <v>0</v>
      </c>
      <c r="F121" s="14">
        <f>data!AA74</f>
        <v>0</v>
      </c>
      <c r="G121" s="14">
        <f>data!AB74</f>
        <v>3944168.65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1183</v>
      </c>
      <c r="C122" s="14">
        <f>data!X75</f>
        <v>0</v>
      </c>
      <c r="D122" s="14">
        <f>data!Y75</f>
        <v>9006669.1999999993</v>
      </c>
      <c r="E122" s="14">
        <f>data!Z75</f>
        <v>0</v>
      </c>
      <c r="F122" s="14">
        <f>data!AA75</f>
        <v>0</v>
      </c>
      <c r="G122" s="14">
        <f>data!AB75</f>
        <v>4048494.35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1184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00000000000001" customHeight="1" x14ac:dyDescent="0.25">
      <c r="A124" s="23">
        <v>22</v>
      </c>
      <c r="B124" s="14" t="s">
        <v>1185</v>
      </c>
      <c r="C124" s="14">
        <f>data!X76</f>
        <v>0</v>
      </c>
      <c r="D124" s="14">
        <f>data!Y76</f>
        <v>1695</v>
      </c>
      <c r="E124" s="14">
        <f>data!Z76</f>
        <v>0</v>
      </c>
      <c r="F124" s="14">
        <f>data!AA76</f>
        <v>0</v>
      </c>
      <c r="G124" s="14">
        <f>data!AB76</f>
        <v>497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1186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1187</v>
      </c>
      <c r="C126" s="14">
        <f>data!X78</f>
        <v>0</v>
      </c>
      <c r="D126" s="14">
        <f>data!Y78</f>
        <v>457.42135093241006</v>
      </c>
      <c r="E126" s="14">
        <f>data!Z78</f>
        <v>0</v>
      </c>
      <c r="F126" s="14">
        <f>data!AA78</f>
        <v>0</v>
      </c>
      <c r="G126" s="14">
        <f>data!AB78</f>
        <v>112.11434880460874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1188</v>
      </c>
      <c r="C127" s="14">
        <f>data!X79</f>
        <v>0</v>
      </c>
      <c r="D127" s="14">
        <f>data!Y79</f>
        <v>5635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1172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1202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PeaceHealth Peace Island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1174</v>
      </c>
      <c r="C134" s="18" t="s">
        <v>96</v>
      </c>
      <c r="D134" s="18" t="s">
        <v>97</v>
      </c>
      <c r="E134" s="18" t="s">
        <v>118</v>
      </c>
      <c r="F134" s="25"/>
      <c r="G134" s="18" t="s">
        <v>1203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1178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1204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3690</v>
      </c>
      <c r="F137" s="14">
        <f>data!AH59</f>
        <v>0</v>
      </c>
      <c r="G137" s="14">
        <f>data!AI59</f>
        <v>0</v>
      </c>
      <c r="H137" s="14">
        <f>data!AJ59</f>
        <v>13514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21.893187792726643</v>
      </c>
      <c r="F138" s="26">
        <f>data!AH60</f>
        <v>0</v>
      </c>
      <c r="G138" s="26">
        <f>data!AI60</f>
        <v>0</v>
      </c>
      <c r="H138" s="26">
        <f>data!AJ60</f>
        <v>12.507106319196428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3034685.9499999997</v>
      </c>
      <c r="F139" s="14">
        <f>data!AH61</f>
        <v>0</v>
      </c>
      <c r="G139" s="14">
        <f>data!AI61</f>
        <v>0</v>
      </c>
      <c r="H139" s="14">
        <f>data!AJ61</f>
        <v>1696267.9799999997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691649</v>
      </c>
      <c r="F140" s="14">
        <f>data!AH62</f>
        <v>0</v>
      </c>
      <c r="G140" s="14">
        <f>data!AI62</f>
        <v>0</v>
      </c>
      <c r="H140" s="14">
        <f>data!AJ62</f>
        <v>333212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45900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104347.59999999998</v>
      </c>
      <c r="F142" s="14">
        <f>data!AH64</f>
        <v>0</v>
      </c>
      <c r="G142" s="14">
        <f>data!AI64</f>
        <v>0</v>
      </c>
      <c r="H142" s="14">
        <f>data!AJ64</f>
        <v>38331.46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1200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11019.599999999999</v>
      </c>
      <c r="D144" s="14">
        <f>data!AF66</f>
        <v>0</v>
      </c>
      <c r="E144" s="14">
        <f>data!AG66</f>
        <v>51612.01</v>
      </c>
      <c r="F144" s="14">
        <f>data!AH66</f>
        <v>0</v>
      </c>
      <c r="G144" s="14">
        <f>data!AI66</f>
        <v>0</v>
      </c>
      <c r="H144" s="14">
        <f>data!AJ66</f>
        <v>153274.02000000002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143239</v>
      </c>
      <c r="F145" s="14">
        <f>data!AH67</f>
        <v>0</v>
      </c>
      <c r="G145" s="14">
        <f>data!AI67</f>
        <v>0</v>
      </c>
      <c r="H145" s="14">
        <f>data!AJ67</f>
        <v>123059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159110.76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77322.270000000019</v>
      </c>
      <c r="F147" s="14">
        <f>data!AH69</f>
        <v>0</v>
      </c>
      <c r="G147" s="14">
        <f>data!AI69</f>
        <v>0</v>
      </c>
      <c r="H147" s="14">
        <f>data!AJ69</f>
        <v>68688.05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-10000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1179</v>
      </c>
      <c r="C149" s="14">
        <f>data!AE71</f>
        <v>11019.599999999999</v>
      </c>
      <c r="D149" s="14">
        <f>data!AF71</f>
        <v>0</v>
      </c>
      <c r="E149" s="14">
        <f>data!AG71</f>
        <v>4148755.8299999996</v>
      </c>
      <c r="F149" s="14">
        <f>data!AH71</f>
        <v>0</v>
      </c>
      <c r="G149" s="14">
        <f>data!AI71</f>
        <v>0</v>
      </c>
      <c r="H149" s="14">
        <f>data!AJ71</f>
        <v>2563143.2699999996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00000000000001" customHeight="1" x14ac:dyDescent="0.25">
      <c r="A151" s="23">
        <v>18</v>
      </c>
      <c r="B151" s="14" t="s">
        <v>1180</v>
      </c>
      <c r="C151" s="48">
        <f>+data!M696</f>
        <v>3474</v>
      </c>
      <c r="D151" s="48">
        <f>+data!M697</f>
        <v>0</v>
      </c>
      <c r="E151" s="48">
        <f>+data!M698</f>
        <v>1433668</v>
      </c>
      <c r="F151" s="48">
        <f>+data!M699</f>
        <v>0</v>
      </c>
      <c r="G151" s="48">
        <f>+data!M700</f>
        <v>0</v>
      </c>
      <c r="H151" s="48">
        <f>+data!M701</f>
        <v>915427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1181</v>
      </c>
      <c r="C152" s="14">
        <f>data!AE73</f>
        <v>2052</v>
      </c>
      <c r="D152" s="14">
        <f>data!AF73</f>
        <v>0</v>
      </c>
      <c r="E152" s="14">
        <f>data!AG73</f>
        <v>53648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1182</v>
      </c>
      <c r="C153" s="14">
        <f>data!AE74</f>
        <v>0</v>
      </c>
      <c r="D153" s="14">
        <f>data!AF74</f>
        <v>0</v>
      </c>
      <c r="E153" s="14">
        <f>data!AG74</f>
        <v>5134624.3</v>
      </c>
      <c r="F153" s="14">
        <f>data!AH74</f>
        <v>0</v>
      </c>
      <c r="G153" s="14">
        <f>data!AI74</f>
        <v>0</v>
      </c>
      <c r="H153" s="14">
        <f>data!AJ74</f>
        <v>3293939.28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1183</v>
      </c>
      <c r="C154" s="14">
        <f>data!AE75</f>
        <v>2052</v>
      </c>
      <c r="D154" s="14">
        <f>data!AF75</f>
        <v>0</v>
      </c>
      <c r="E154" s="14">
        <f>data!AG75</f>
        <v>5188272.3</v>
      </c>
      <c r="F154" s="14">
        <f>data!AH75</f>
        <v>0</v>
      </c>
      <c r="G154" s="14">
        <f>data!AI75</f>
        <v>0</v>
      </c>
      <c r="H154" s="14">
        <f>data!AJ75</f>
        <v>3293939.28</v>
      </c>
      <c r="I154" s="14">
        <f>data!AK75</f>
        <v>0</v>
      </c>
    </row>
    <row r="155" spans="1:9" ht="20.100000000000001" customHeight="1" x14ac:dyDescent="0.25">
      <c r="A155" s="23" t="s">
        <v>1184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00000000000001" customHeight="1" x14ac:dyDescent="0.25">
      <c r="A156" s="23">
        <v>22</v>
      </c>
      <c r="B156" s="14" t="s">
        <v>1185</v>
      </c>
      <c r="C156" s="14">
        <f>data!AE76</f>
        <v>0</v>
      </c>
      <c r="D156" s="14">
        <f>data!AF76</f>
        <v>0</v>
      </c>
      <c r="E156" s="14">
        <f>data!AG76</f>
        <v>4061</v>
      </c>
      <c r="F156" s="14">
        <f>data!AH76</f>
        <v>0</v>
      </c>
      <c r="G156" s="14">
        <f>data!AI76</f>
        <v>0</v>
      </c>
      <c r="H156" s="14">
        <f>data!AJ76</f>
        <v>3990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1186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1187</v>
      </c>
      <c r="C158" s="14">
        <f>data!AE78</f>
        <v>0</v>
      </c>
      <c r="D158" s="14">
        <f>data!AF78</f>
        <v>0</v>
      </c>
      <c r="E158" s="14">
        <f>data!AG78</f>
        <v>1360.1049827152899</v>
      </c>
      <c r="F158" s="14">
        <f>data!AH78</f>
        <v>0</v>
      </c>
      <c r="G158" s="14">
        <f>data!AI78</f>
        <v>0</v>
      </c>
      <c r="H158" s="14">
        <f>data!AJ78</f>
        <v>1291.3884328592853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1188</v>
      </c>
      <c r="C159" s="14">
        <f>data!AE79</f>
        <v>0</v>
      </c>
      <c r="D159" s="14">
        <f>data!AF79</f>
        <v>0</v>
      </c>
      <c r="E159" s="14">
        <f>data!AG79</f>
        <v>15358</v>
      </c>
      <c r="F159" s="14">
        <f>data!AH79</f>
        <v>0</v>
      </c>
      <c r="G159" s="14">
        <f>data!AI79</f>
        <v>0</v>
      </c>
      <c r="H159" s="14">
        <f>data!AJ79</f>
        <v>852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9.8444878014857427</v>
      </c>
      <c r="F160" s="26">
        <f>data!AH80</f>
        <v>0</v>
      </c>
      <c r="G160" s="26">
        <f>data!AI80</f>
        <v>0</v>
      </c>
      <c r="H160" s="26">
        <f>data!AJ80</f>
        <v>6.1561070231617432</v>
      </c>
      <c r="I160" s="26">
        <f>data!AK80</f>
        <v>0</v>
      </c>
    </row>
    <row r="161" spans="1:9" ht="20.100000000000001" customHeight="1" x14ac:dyDescent="0.25">
      <c r="A161" s="4" t="s">
        <v>1172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1205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PeaceHealth Peace Island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1174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1206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1207</v>
      </c>
      <c r="F167" s="18" t="s">
        <v>182</v>
      </c>
      <c r="G167" s="18" t="s">
        <v>121</v>
      </c>
      <c r="H167" s="88" t="s">
        <v>1208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1178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0.1938701198489011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26726.21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4371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927.89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881.4799999999999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1179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32906.58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00000000000001" customHeight="1" x14ac:dyDescent="0.25">
      <c r="A183" s="23">
        <v>18</v>
      </c>
      <c r="B183" s="14" t="s">
        <v>1180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10634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1181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1182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33626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1183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33626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1184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00000000000001" customHeight="1" x14ac:dyDescent="0.25">
      <c r="A188" s="23">
        <v>22</v>
      </c>
      <c r="B188" s="14" t="s">
        <v>1185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1186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1187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1188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1172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1209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PeaceHealth Peace Island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1174</v>
      </c>
      <c r="C198" s="25"/>
      <c r="D198" s="18" t="s">
        <v>130</v>
      </c>
      <c r="E198" s="18" t="s">
        <v>131</v>
      </c>
      <c r="F198" s="18" t="s">
        <v>132</v>
      </c>
      <c r="G198" s="18" t="s">
        <v>1210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1211</v>
      </c>
      <c r="E199" s="18" t="s">
        <v>1212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1178</v>
      </c>
      <c r="C200" s="15" t="s">
        <v>226</v>
      </c>
      <c r="D200" s="15" t="s">
        <v>1211</v>
      </c>
      <c r="E200" s="15" t="s">
        <v>228</v>
      </c>
      <c r="F200" s="211"/>
      <c r="G200" s="211"/>
      <c r="H200" s="211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1"/>
      <c r="G201" s="211"/>
      <c r="H201" s="211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1179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00000000000001" customHeight="1" x14ac:dyDescent="0.25">
      <c r="A215" s="23">
        <v>18</v>
      </c>
      <c r="B215" s="14" t="s">
        <v>1180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1181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1182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1183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00000000000001" customHeight="1" x14ac:dyDescent="0.25">
      <c r="A219" s="23" t="s">
        <v>1184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00000000000001" customHeight="1" x14ac:dyDescent="0.25">
      <c r="A220" s="23">
        <v>22</v>
      </c>
      <c r="B220" s="14" t="s">
        <v>1185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1186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1187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1188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00000000000001" customHeight="1" x14ac:dyDescent="0.25">
      <c r="A225" s="4" t="s">
        <v>1172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1213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PeaceHealth Peace Island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1174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1214</v>
      </c>
      <c r="F231" s="18" t="s">
        <v>1215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1178</v>
      </c>
      <c r="C232" s="15" t="s">
        <v>1216</v>
      </c>
      <c r="D232" s="15" t="s">
        <v>1217</v>
      </c>
      <c r="E232" s="211"/>
      <c r="F232" s="211"/>
      <c r="G232" s="211"/>
      <c r="H232" s="15" t="s">
        <v>232</v>
      </c>
      <c r="I232" s="211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1"/>
      <c r="F233" s="211"/>
      <c r="G233" s="211"/>
      <c r="H233" s="14">
        <f>data!BE59</f>
        <v>31664</v>
      </c>
      <c r="I233" s="211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2.0425133935439557</v>
      </c>
      <c r="I234" s="26">
        <f>data!BF60</f>
        <v>3.4111514835164845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190544.71000000002</v>
      </c>
      <c r="I235" s="14">
        <f>data!BF61</f>
        <v>131899.41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65634</v>
      </c>
      <c r="I236" s="14">
        <f>data!BF62</f>
        <v>45362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28945.949999999993</v>
      </c>
      <c r="I238" s="14">
        <f>data!BF64</f>
        <v>10426.52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158537.14000000001</v>
      </c>
      <c r="I239" s="14">
        <f>data!BF65</f>
        <v>10466.280000000001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539.22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354605.31000000006</v>
      </c>
      <c r="I240" s="14">
        <f>data!BF66</f>
        <v>11685.25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66179</v>
      </c>
      <c r="I241" s="14">
        <f>data!BF67</f>
        <v>15454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24421.73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1683.6299999999999</v>
      </c>
      <c r="I243" s="14">
        <f>data!BF69</f>
        <v>963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-6494.0999999999995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1179</v>
      </c>
      <c r="C245" s="14">
        <f>data!AZ71</f>
        <v>0</v>
      </c>
      <c r="D245" s="14">
        <f>data!BA71</f>
        <v>539.22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884057.37000000011</v>
      </c>
      <c r="I245" s="14">
        <f>data!BF71</f>
        <v>226256.46</v>
      </c>
    </row>
    <row r="246" spans="1:9" ht="20.100000000000001" customHeight="1" x14ac:dyDescent="0.2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00000000000001" customHeight="1" x14ac:dyDescent="0.25">
      <c r="A247" s="23">
        <v>18</v>
      </c>
      <c r="B247" s="14" t="s">
        <v>1180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1181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1182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1183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00000000000001" customHeight="1" x14ac:dyDescent="0.25">
      <c r="A251" s="23" t="s">
        <v>1184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00000000000001" customHeight="1" x14ac:dyDescent="0.25">
      <c r="A252" s="23">
        <v>22</v>
      </c>
      <c r="B252" s="14" t="s">
        <v>1185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1958</v>
      </c>
      <c r="I252" s="85">
        <f>data!BF76</f>
        <v>342</v>
      </c>
    </row>
    <row r="253" spans="1:9" ht="20.100000000000001" customHeight="1" x14ac:dyDescent="0.25">
      <c r="A253" s="23">
        <v>23</v>
      </c>
      <c r="B253" s="14" t="s">
        <v>1186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1187</v>
      </c>
      <c r="C254" s="212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1188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00000000000001" customHeight="1" x14ac:dyDescent="0.25">
      <c r="A257" s="4" t="s">
        <v>1172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1218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PeaceHealth Peace Island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1174</v>
      </c>
      <c r="C262" s="18" t="s">
        <v>1219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1220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1221</v>
      </c>
    </row>
    <row r="264" spans="1:9" ht="20.100000000000001" customHeight="1" x14ac:dyDescent="0.25">
      <c r="A264" s="23">
        <v>3</v>
      </c>
      <c r="B264" s="14" t="s">
        <v>1178</v>
      </c>
      <c r="C264" s="211"/>
      <c r="D264" s="211"/>
      <c r="E264" s="211"/>
      <c r="F264" s="211"/>
      <c r="G264" s="211"/>
      <c r="H264" s="211"/>
      <c r="I264" s="211"/>
    </row>
    <row r="265" spans="1:9" ht="20.100000000000001" customHeight="1" x14ac:dyDescent="0.2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5308.27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7241.5900000000011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4144.88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40374</v>
      </c>
      <c r="D273" s="14">
        <f>data!BH67</f>
        <v>28558</v>
      </c>
      <c r="E273" s="14">
        <f>data!BI67</f>
        <v>90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10.599999999999994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1179</v>
      </c>
      <c r="C277" s="14">
        <f>data!BG71</f>
        <v>40374</v>
      </c>
      <c r="D277" s="14">
        <f>data!BH71</f>
        <v>28558</v>
      </c>
      <c r="E277" s="14">
        <f>data!BI71</f>
        <v>16795.34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00000000000001" customHeight="1" x14ac:dyDescent="0.25">
      <c r="A279" s="23">
        <v>18</v>
      </c>
      <c r="B279" s="14" t="s">
        <v>1180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1181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1182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1183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00000000000001" customHeight="1" x14ac:dyDescent="0.25">
      <c r="A283" s="23" t="s">
        <v>1184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00000000000001" customHeight="1" x14ac:dyDescent="0.25">
      <c r="A284" s="23">
        <v>22</v>
      </c>
      <c r="B284" s="14" t="s">
        <v>1185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1186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1187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1188</v>
      </c>
      <c r="C287" s="212" t="str">
        <f>IF(data!BG79&gt;0,data!BG79,"")</f>
        <v>x</v>
      </c>
      <c r="D287" s="85">
        <f>data!BH79</f>
        <v>0</v>
      </c>
      <c r="E287" s="85">
        <f>data!BI79</f>
        <v>0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00000000000001" customHeight="1" x14ac:dyDescent="0.25">
      <c r="A289" s="4" t="s">
        <v>1172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1222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PeaceHealth Peace Island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1174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1223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1178</v>
      </c>
      <c r="C296" s="211"/>
      <c r="D296" s="211"/>
      <c r="E296" s="211"/>
      <c r="F296" s="211"/>
      <c r="G296" s="211"/>
      <c r="H296" s="211"/>
      <c r="I296" s="211"/>
    </row>
    <row r="297" spans="1:9" ht="20.100000000000001" customHeight="1" x14ac:dyDescent="0.2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3.8591425041208787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0.11798587448489013</v>
      </c>
      <c r="H298" s="26">
        <f>data!BS60</f>
        <v>0</v>
      </c>
      <c r="I298" s="26">
        <f>data!BT60</f>
        <v>0.25549448076923081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547170.36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11364.500000000002</v>
      </c>
      <c r="H299" s="14">
        <f>data!BS61</f>
        <v>0</v>
      </c>
      <c r="I299" s="14">
        <f>data!BT61</f>
        <v>16420.5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178268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3798</v>
      </c>
      <c r="H300" s="14">
        <f>data!BS62</f>
        <v>0</v>
      </c>
      <c r="I300" s="14">
        <f>data!BT62</f>
        <v>4771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48405.59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18323.48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279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1426.23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2427583.46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814009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2354.52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108736.32000000001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5197.7599999999993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-1248.4000000000001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1179</v>
      </c>
      <c r="C309" s="14">
        <f>data!BN71</f>
        <v>4145028.56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15162.500000000002</v>
      </c>
      <c r="H309" s="14">
        <f>data!BS71</f>
        <v>0</v>
      </c>
      <c r="I309" s="14">
        <f>data!BT71</f>
        <v>26668.26</v>
      </c>
    </row>
    <row r="310" spans="1:9" ht="20.100000000000001" customHeight="1" x14ac:dyDescent="0.2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00000000000001" customHeight="1" x14ac:dyDescent="0.25">
      <c r="A311" s="23">
        <v>18</v>
      </c>
      <c r="B311" s="14" t="s">
        <v>1180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1181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1182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1183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00000000000001" customHeight="1" x14ac:dyDescent="0.25">
      <c r="A315" s="23" t="s">
        <v>1184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00000000000001" customHeight="1" x14ac:dyDescent="0.25">
      <c r="A316" s="23">
        <v>22</v>
      </c>
      <c r="B316" s="14" t="s">
        <v>1185</v>
      </c>
      <c r="C316" s="85">
        <f>data!BN76</f>
        <v>9108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1186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1187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1188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00000000000001" customHeight="1" x14ac:dyDescent="0.25">
      <c r="A321" s="4" t="s">
        <v>1172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1224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PeaceHealth Peace Island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1174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1223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1178</v>
      </c>
      <c r="C328" s="211"/>
      <c r="D328" s="211"/>
      <c r="E328" s="211"/>
      <c r="F328" s="211"/>
      <c r="G328" s="211"/>
      <c r="H328" s="211"/>
      <c r="I328" s="211"/>
    </row>
    <row r="329" spans="1:9" ht="20.100000000000001" customHeight="1" x14ac:dyDescent="0.2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0.55885120690247247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57409.13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12826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2600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1179</v>
      </c>
      <c r="C341" s="14">
        <f>data!BU71</f>
        <v>0</v>
      </c>
      <c r="D341" s="14">
        <f>data!BV71</f>
        <v>0</v>
      </c>
      <c r="E341" s="14">
        <f>data!BW71</f>
        <v>72835.13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00000000000001" customHeight="1" x14ac:dyDescent="0.25">
      <c r="A343" s="23">
        <v>18</v>
      </c>
      <c r="B343" s="14" t="s">
        <v>1180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1181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1182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1183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00000000000001" customHeight="1" x14ac:dyDescent="0.25">
      <c r="A347" s="23" t="s">
        <v>1184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00000000000001" customHeight="1" x14ac:dyDescent="0.25">
      <c r="A348" s="23">
        <v>22</v>
      </c>
      <c r="B348" s="14" t="s">
        <v>1185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1186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1187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1188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00000000000001" customHeight="1" x14ac:dyDescent="0.25">
      <c r="A353" s="4" t="s">
        <v>1172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1225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PeaceHealth Peace Island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1174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1226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1178</v>
      </c>
      <c r="C360" s="211"/>
      <c r="D360" s="211"/>
      <c r="E360" s="211"/>
      <c r="F360" s="211"/>
      <c r="G360" s="211"/>
      <c r="H360" s="211"/>
      <c r="I360" s="211"/>
    </row>
    <row r="361" spans="1:9" ht="20.100000000000001" customHeight="1" x14ac:dyDescent="0.2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3.3894230769230767E-2</v>
      </c>
      <c r="E362" s="216"/>
      <c r="F362" s="210"/>
      <c r="G362" s="210"/>
      <c r="H362" s="210"/>
      <c r="I362" s="87">
        <f>data!CE60</f>
        <v>60.704527413262362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2734.17</v>
      </c>
      <c r="E363" s="217"/>
      <c r="F363" s="218"/>
      <c r="G363" s="218"/>
      <c r="H363" s="218"/>
      <c r="I363" s="86">
        <f>data!CE61</f>
        <v>7301948.1799999988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594</v>
      </c>
      <c r="E364" s="217"/>
      <c r="F364" s="218"/>
      <c r="G364" s="218"/>
      <c r="H364" s="218"/>
      <c r="I364" s="86">
        <f>data!CE62</f>
        <v>1729416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152053.04999999999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933.3599999999999</v>
      </c>
      <c r="E366" s="217"/>
      <c r="F366" s="218"/>
      <c r="G366" s="218"/>
      <c r="H366" s="218"/>
      <c r="I366" s="86">
        <f>data!CE64</f>
        <v>2509186.9299999997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7"/>
      <c r="F367" s="218"/>
      <c r="G367" s="218"/>
      <c r="H367" s="218"/>
      <c r="I367" s="86">
        <f>data!CE65</f>
        <v>179471.24000000002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7"/>
      <c r="F368" s="218"/>
      <c r="G368" s="218"/>
      <c r="H368" s="218"/>
      <c r="I368" s="86">
        <f>data!CE66</f>
        <v>3557187.33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7"/>
      <c r="F369" s="218"/>
      <c r="G369" s="218"/>
      <c r="H369" s="218"/>
      <c r="I369" s="86">
        <f>data!CE67</f>
        <v>1949789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-159110.76</v>
      </c>
      <c r="E370" s="217"/>
      <c r="F370" s="218"/>
      <c r="G370" s="218"/>
      <c r="H370" s="218"/>
      <c r="I370" s="86">
        <f>data!CE68</f>
        <v>93085.890000000014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17888.260000000002</v>
      </c>
      <c r="E371" s="86">
        <f>data!CD69</f>
        <v>291222.12999999995</v>
      </c>
      <c r="F371" s="218"/>
      <c r="G371" s="218"/>
      <c r="H371" s="218"/>
      <c r="I371" s="86">
        <f>data!CE69</f>
        <v>634482.41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-22019</v>
      </c>
      <c r="E372" s="225">
        <f>data!CD70</f>
        <v>1037234.68</v>
      </c>
      <c r="F372" s="219"/>
      <c r="G372" s="219"/>
      <c r="H372" s="219"/>
      <c r="I372" s="14">
        <f>-data!CE70</f>
        <v>-1077796.1800000002</v>
      </c>
    </row>
    <row r="373" spans="1:9" ht="20.100000000000001" customHeight="1" x14ac:dyDescent="0.25">
      <c r="A373" s="23">
        <v>16</v>
      </c>
      <c r="B373" s="48" t="s">
        <v>1179</v>
      </c>
      <c r="C373" s="86">
        <f>data!CB71</f>
        <v>0</v>
      </c>
      <c r="D373" s="86">
        <f>data!CC71</f>
        <v>-158979.97</v>
      </c>
      <c r="E373" s="86">
        <f>data!CD71</f>
        <v>-746012.55</v>
      </c>
      <c r="F373" s="218"/>
      <c r="G373" s="218"/>
      <c r="H373" s="218"/>
      <c r="I373" s="14">
        <f>data!CE71</f>
        <v>17028823.850000001</v>
      </c>
    </row>
    <row r="374" spans="1:9" ht="20.100000000000001" customHeight="1" x14ac:dyDescent="0.2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1180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1181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858488.79999999993</v>
      </c>
    </row>
    <row r="377" spans="1:9" ht="20.100000000000001" customHeight="1" x14ac:dyDescent="0.25">
      <c r="A377" s="23">
        <v>20</v>
      </c>
      <c r="B377" s="48" t="s">
        <v>1182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26742625.93</v>
      </c>
    </row>
    <row r="378" spans="1:9" ht="20.100000000000001" customHeight="1" x14ac:dyDescent="0.25">
      <c r="A378" s="23">
        <v>21</v>
      </c>
      <c r="B378" s="48" t="s">
        <v>1183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27601114.730000004</v>
      </c>
    </row>
    <row r="379" spans="1:9" ht="20.100000000000001" customHeight="1" x14ac:dyDescent="0.25">
      <c r="A379" s="23" t="s">
        <v>1184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00000000000001" customHeight="1" x14ac:dyDescent="0.25">
      <c r="A380" s="23">
        <v>22</v>
      </c>
      <c r="B380" s="14" t="s">
        <v>1185</v>
      </c>
      <c r="C380" s="85">
        <f>data!CB76</f>
        <v>0</v>
      </c>
      <c r="D380" s="85">
        <f>data!CC76</f>
        <v>0</v>
      </c>
      <c r="E380" s="213"/>
      <c r="F380" s="210"/>
      <c r="G380" s="210"/>
      <c r="H380" s="210"/>
      <c r="I380" s="14">
        <f>data!CE76</f>
        <v>31664</v>
      </c>
    </row>
    <row r="381" spans="1:9" ht="20.100000000000001" customHeight="1" x14ac:dyDescent="0.25">
      <c r="A381" s="23">
        <v>23</v>
      </c>
      <c r="B381" s="14" t="s">
        <v>1186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1</v>
      </c>
    </row>
    <row r="382" spans="1:9" ht="20.100000000000001" customHeight="1" x14ac:dyDescent="0.25">
      <c r="A382" s="23">
        <v>24</v>
      </c>
      <c r="B382" s="14" t="s">
        <v>1187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6574.5704085714315</v>
      </c>
    </row>
    <row r="383" spans="1:9" ht="20.100000000000001" customHeight="1" x14ac:dyDescent="0.25">
      <c r="A383" s="23">
        <v>25</v>
      </c>
      <c r="B383" s="14" t="s">
        <v>1188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28123</v>
      </c>
    </row>
    <row r="384" spans="1:9" ht="20.100000000000001" customHeight="1" x14ac:dyDescent="0.2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18.510705383140788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PeaceHealth Peace Island Medical Center Year End Report</dc:title>
  <dc:subject>2018 PeaceHealth Peace Island Medical Center Year End Report</dc:subject>
  <dc:creator>Washington State Dept of Health - HSQA - Community Health Systems</dc:creator>
  <cp:keywords>hospital financial reports</cp:keywords>
  <cp:lastModifiedBy>Huyck, Randall  (DOH)</cp:lastModifiedBy>
  <cp:lastPrinted>2018-10-30T22:13:48Z</cp:lastPrinted>
  <dcterms:created xsi:type="dcterms:W3CDTF">1999-06-02T22:01:56Z</dcterms:created>
  <dcterms:modified xsi:type="dcterms:W3CDTF">2018-11-07T19:23:21Z</dcterms:modified>
</cp:coreProperties>
</file>