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data!$DR$821:$DR$866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76" i="1" l="1"/>
  <c r="AF65" i="1"/>
  <c r="AF69" i="1"/>
  <c r="H69" i="1"/>
  <c r="C184" i="1"/>
  <c r="C389" i="1"/>
  <c r="C387" i="1"/>
  <c r="C384" i="1"/>
  <c r="H64" i="1"/>
  <c r="H61" i="1"/>
  <c r="AF80" i="1"/>
  <c r="H80" i="1"/>
  <c r="C210" i="1" l="1"/>
  <c r="C212" i="1"/>
  <c r="C214" i="1"/>
  <c r="C213" i="1"/>
  <c r="C312" i="1" l="1"/>
  <c r="C255" i="1"/>
  <c r="D142" i="1" l="1"/>
  <c r="D141" i="1"/>
  <c r="D139" i="1" l="1"/>
  <c r="C139" i="1"/>
  <c r="B139" i="1"/>
  <c r="D138" i="1"/>
  <c r="C138" i="1"/>
  <c r="B138" i="1"/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Q815" i="10" s="1"/>
  <c r="P734" i="10"/>
  <c r="O734" i="10"/>
  <c r="M734" i="10"/>
  <c r="L734" i="10"/>
  <c r="K734" i="10"/>
  <c r="I734" i="10"/>
  <c r="H734" i="10"/>
  <c r="G734" i="10"/>
  <c r="G815" i="10" s="1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H546" i="10"/>
  <c r="F546" i="10"/>
  <c r="E546" i="10"/>
  <c r="E545" i="10"/>
  <c r="H545" i="10"/>
  <c r="E544" i="10"/>
  <c r="F544" i="10"/>
  <c r="F540" i="10"/>
  <c r="E540" i="10"/>
  <c r="E539" i="10"/>
  <c r="F539" i="10"/>
  <c r="H538" i="10"/>
  <c r="F538" i="10"/>
  <c r="E538" i="10"/>
  <c r="H537" i="10"/>
  <c r="F537" i="10"/>
  <c r="E537" i="10"/>
  <c r="E536" i="10"/>
  <c r="H536" i="10"/>
  <c r="H535" i="10"/>
  <c r="F535" i="10"/>
  <c r="E535" i="10"/>
  <c r="E534" i="10"/>
  <c r="E533" i="10"/>
  <c r="H532" i="10"/>
  <c r="F532" i="10"/>
  <c r="E532" i="10"/>
  <c r="H531" i="10"/>
  <c r="E531" i="10"/>
  <c r="F531" i="10"/>
  <c r="H530" i="10"/>
  <c r="F530" i="10"/>
  <c r="E530" i="10"/>
  <c r="H529" i="10"/>
  <c r="F529" i="10"/>
  <c r="E529" i="10"/>
  <c r="E528" i="10"/>
  <c r="H528" i="10"/>
  <c r="H527" i="10"/>
  <c r="F527" i="10"/>
  <c r="E527" i="10"/>
  <c r="E526" i="10"/>
  <c r="E525" i="10"/>
  <c r="H524" i="10"/>
  <c r="F524" i="10"/>
  <c r="E524" i="10"/>
  <c r="H523" i="10"/>
  <c r="E523" i="10"/>
  <c r="F523" i="10"/>
  <c r="H522" i="10"/>
  <c r="F522" i="10"/>
  <c r="E522" i="10"/>
  <c r="F521" i="10"/>
  <c r="E520" i="10"/>
  <c r="E519" i="10"/>
  <c r="H518" i="10"/>
  <c r="F518" i="10"/>
  <c r="E518" i="10"/>
  <c r="E517" i="10"/>
  <c r="F517" i="10"/>
  <c r="H516" i="10"/>
  <c r="F516" i="10"/>
  <c r="E516" i="10"/>
  <c r="H515" i="10"/>
  <c r="F515" i="10"/>
  <c r="E515" i="10"/>
  <c r="E514" i="10"/>
  <c r="H513" i="10"/>
  <c r="H512" i="10"/>
  <c r="F512" i="10"/>
  <c r="H511" i="10"/>
  <c r="F511" i="10"/>
  <c r="E511" i="10"/>
  <c r="E510" i="10"/>
  <c r="H510" i="10"/>
  <c r="H509" i="10"/>
  <c r="F509" i="10"/>
  <c r="E509" i="10"/>
  <c r="E508" i="10"/>
  <c r="E507" i="10"/>
  <c r="H506" i="10"/>
  <c r="F506" i="10"/>
  <c r="E506" i="10"/>
  <c r="H505" i="10"/>
  <c r="E505" i="10"/>
  <c r="F505" i="10"/>
  <c r="H504" i="10"/>
  <c r="F504" i="10"/>
  <c r="E504" i="10"/>
  <c r="H503" i="10"/>
  <c r="F503" i="10"/>
  <c r="E503" i="10"/>
  <c r="E502" i="10"/>
  <c r="H502" i="10"/>
  <c r="F501" i="10"/>
  <c r="E501" i="10"/>
  <c r="E500" i="10"/>
  <c r="E499" i="10"/>
  <c r="H498" i="10"/>
  <c r="F498" i="10"/>
  <c r="E498" i="10"/>
  <c r="E497" i="10"/>
  <c r="F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30" i="10" s="1"/>
  <c r="D319" i="10"/>
  <c r="D314" i="10"/>
  <c r="D290" i="10"/>
  <c r="D283" i="10"/>
  <c r="D275" i="10"/>
  <c r="D265" i="10"/>
  <c r="D260" i="10"/>
  <c r="D240" i="10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E141" i="10"/>
  <c r="D463" i="10" s="1"/>
  <c r="E140" i="10"/>
  <c r="E139" i="10"/>
  <c r="C415" i="10" s="1"/>
  <c r="E138" i="10"/>
  <c r="E127" i="10"/>
  <c r="CE80" i="10"/>
  <c r="T816" i="10" s="1"/>
  <c r="CF79" i="10"/>
  <c r="CE79" i="10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458" i="10" s="1"/>
  <c r="CE69" i="10"/>
  <c r="CE68" i="10"/>
  <c r="CE66" i="10"/>
  <c r="CE65" i="10"/>
  <c r="H816" i="10" s="1"/>
  <c r="CE64" i="10"/>
  <c r="C430" i="10" s="1"/>
  <c r="CE63" i="10"/>
  <c r="F816" i="10" s="1"/>
  <c r="CE61" i="10"/>
  <c r="CB48" i="10" s="1"/>
  <c r="CB62" i="10" s="1"/>
  <c r="CE60" i="10"/>
  <c r="B53" i="10"/>
  <c r="CE51" i="10"/>
  <c r="B49" i="10"/>
  <c r="BY48" i="10"/>
  <c r="BY62" i="10" s="1"/>
  <c r="BT48" i="10"/>
  <c r="BT62" i="10" s="1"/>
  <c r="BP48" i="10"/>
  <c r="BP62" i="10" s="1"/>
  <c r="E799" i="10" s="1"/>
  <c r="BK48" i="10"/>
  <c r="BK62" i="10" s="1"/>
  <c r="BG48" i="10"/>
  <c r="BG62" i="10" s="1"/>
  <c r="BB48" i="10"/>
  <c r="BB62" i="10" s="1"/>
  <c r="AX48" i="10"/>
  <c r="AX62" i="10" s="1"/>
  <c r="AS48" i="10"/>
  <c r="AS62" i="10" s="1"/>
  <c r="AO48" i="10"/>
  <c r="AO62" i="10" s="1"/>
  <c r="E772" i="10" s="1"/>
  <c r="AK48" i="10"/>
  <c r="AK62" i="10" s="1"/>
  <c r="AG48" i="10"/>
  <c r="AG62" i="10" s="1"/>
  <c r="E764" i="10" s="1"/>
  <c r="AC48" i="10"/>
  <c r="AC62" i="10" s="1"/>
  <c r="Y48" i="10"/>
  <c r="Y62" i="10" s="1"/>
  <c r="E756" i="10" s="1"/>
  <c r="U48" i="10"/>
  <c r="U62" i="10" s="1"/>
  <c r="Q48" i="10"/>
  <c r="Q62" i="10" s="1"/>
  <c r="E748" i="10" s="1"/>
  <c r="M48" i="10"/>
  <c r="M62" i="10" s="1"/>
  <c r="I48" i="10"/>
  <c r="I62" i="10" s="1"/>
  <c r="E740" i="10" s="1"/>
  <c r="E48" i="10"/>
  <c r="E62" i="10" s="1"/>
  <c r="CE47" i="10"/>
  <c r="D242" i="10" l="1"/>
  <c r="B448" i="10" s="1"/>
  <c r="B444" i="10"/>
  <c r="F48" i="10"/>
  <c r="F62" i="10" s="1"/>
  <c r="E737" i="10" s="1"/>
  <c r="J48" i="10"/>
  <c r="J62" i="10" s="1"/>
  <c r="N48" i="10"/>
  <c r="N62" i="10" s="1"/>
  <c r="E745" i="10" s="1"/>
  <c r="R48" i="10"/>
  <c r="R62" i="10" s="1"/>
  <c r="V48" i="10"/>
  <c r="V62" i="10" s="1"/>
  <c r="E753" i="10" s="1"/>
  <c r="Z48" i="10"/>
  <c r="Z62" i="10" s="1"/>
  <c r="AD48" i="10"/>
  <c r="AD62" i="10" s="1"/>
  <c r="AH48" i="10"/>
  <c r="AH62" i="10" s="1"/>
  <c r="E765" i="10" s="1"/>
  <c r="AL48" i="10"/>
  <c r="AL62" i="10" s="1"/>
  <c r="E769" i="10" s="1"/>
  <c r="AP48" i="10"/>
  <c r="AP62" i="10" s="1"/>
  <c r="AT48" i="10"/>
  <c r="AT62" i="10" s="1"/>
  <c r="BC48" i="10"/>
  <c r="BC62" i="10" s="1"/>
  <c r="BH48" i="10"/>
  <c r="BH62" i="10" s="1"/>
  <c r="E791" i="10" s="1"/>
  <c r="BL48" i="10"/>
  <c r="BL62" i="10" s="1"/>
  <c r="BQ48" i="10"/>
  <c r="BQ62" i="10" s="1"/>
  <c r="BV48" i="10"/>
  <c r="BV62" i="10" s="1"/>
  <c r="E805" i="10" s="1"/>
  <c r="BZ48" i="10"/>
  <c r="BZ62" i="10" s="1"/>
  <c r="E809" i="10" s="1"/>
  <c r="AY48" i="10"/>
  <c r="AY62" i="10" s="1"/>
  <c r="C48" i="10"/>
  <c r="C62" i="10" s="1"/>
  <c r="G48" i="10"/>
  <c r="G62" i="10" s="1"/>
  <c r="K48" i="10"/>
  <c r="K62" i="10" s="1"/>
  <c r="E742" i="10" s="1"/>
  <c r="O48" i="10"/>
  <c r="O62" i="10" s="1"/>
  <c r="S48" i="10"/>
  <c r="S62" i="10" s="1"/>
  <c r="W48" i="10"/>
  <c r="W62" i="10" s="1"/>
  <c r="E754" i="10" s="1"/>
  <c r="AA48" i="10"/>
  <c r="AA62" i="10" s="1"/>
  <c r="E758" i="10" s="1"/>
  <c r="AE48" i="10"/>
  <c r="AE62" i="10" s="1"/>
  <c r="AI48" i="10"/>
  <c r="AI62" i="10" s="1"/>
  <c r="AM48" i="10"/>
  <c r="AM62" i="10" s="1"/>
  <c r="AQ48" i="10"/>
  <c r="AQ62" i="10" s="1"/>
  <c r="E774" i="10" s="1"/>
  <c r="AU48" i="10"/>
  <c r="AU62" i="10" s="1"/>
  <c r="E778" i="10" s="1"/>
  <c r="AZ48" i="10"/>
  <c r="AZ62" i="10" s="1"/>
  <c r="BD48" i="10"/>
  <c r="BD62" i="10" s="1"/>
  <c r="E787" i="10" s="1"/>
  <c r="BI48" i="10"/>
  <c r="BI62" i="10" s="1"/>
  <c r="E792" i="10" s="1"/>
  <c r="BN48" i="10"/>
  <c r="BN62" i="10" s="1"/>
  <c r="BR48" i="10"/>
  <c r="BR62" i="10" s="1"/>
  <c r="BW48" i="10"/>
  <c r="BW62" i="10" s="1"/>
  <c r="E806" i="10" s="1"/>
  <c r="CA48" i="10"/>
  <c r="CA62" i="10" s="1"/>
  <c r="E810" i="10" s="1"/>
  <c r="D464" i="10"/>
  <c r="D339" i="10"/>
  <c r="C482" i="10" s="1"/>
  <c r="O815" i="10"/>
  <c r="D48" i="10"/>
  <c r="D62" i="10" s="1"/>
  <c r="E735" i="10" s="1"/>
  <c r="H48" i="10"/>
  <c r="H62" i="10" s="1"/>
  <c r="L48" i="10"/>
  <c r="L62" i="10" s="1"/>
  <c r="P48" i="10"/>
  <c r="P62" i="10" s="1"/>
  <c r="E747" i="10" s="1"/>
  <c r="T48" i="10"/>
  <c r="T62" i="10" s="1"/>
  <c r="E751" i="10" s="1"/>
  <c r="X48" i="10"/>
  <c r="X62" i="10" s="1"/>
  <c r="AB48" i="10"/>
  <c r="AB62" i="10" s="1"/>
  <c r="AF48" i="10"/>
  <c r="AF62" i="10" s="1"/>
  <c r="AJ48" i="10"/>
  <c r="AJ62" i="10" s="1"/>
  <c r="E767" i="10" s="1"/>
  <c r="AN48" i="10"/>
  <c r="AN62" i="10" s="1"/>
  <c r="AR48" i="10"/>
  <c r="AR62" i="10" s="1"/>
  <c r="AV48" i="10"/>
  <c r="AV62" i="10" s="1"/>
  <c r="BA48" i="10"/>
  <c r="BA62" i="10" s="1"/>
  <c r="E784" i="10" s="1"/>
  <c r="BF48" i="10"/>
  <c r="BF62" i="10" s="1"/>
  <c r="BJ48" i="10"/>
  <c r="BJ62" i="10" s="1"/>
  <c r="BO48" i="10"/>
  <c r="BO62" i="10" s="1"/>
  <c r="E798" i="10" s="1"/>
  <c r="BS48" i="10"/>
  <c r="BS62" i="10" s="1"/>
  <c r="BX48" i="10"/>
  <c r="BX62" i="10" s="1"/>
  <c r="L612" i="10"/>
  <c r="E743" i="10"/>
  <c r="E802" i="10"/>
  <c r="E744" i="10"/>
  <c r="E795" i="10"/>
  <c r="E738" i="10"/>
  <c r="E746" i="10"/>
  <c r="E762" i="10"/>
  <c r="E770" i="10"/>
  <c r="E797" i="10"/>
  <c r="E771" i="10"/>
  <c r="R816" i="10"/>
  <c r="I612" i="10"/>
  <c r="D465" i="10"/>
  <c r="B476" i="10"/>
  <c r="D277" i="10"/>
  <c r="D292" i="10" s="1"/>
  <c r="D341" i="10" s="1"/>
  <c r="C481" i="10" s="1"/>
  <c r="E736" i="10"/>
  <c r="E794" i="10"/>
  <c r="E789" i="10"/>
  <c r="E807" i="10"/>
  <c r="E803" i="10"/>
  <c r="E781" i="10"/>
  <c r="E790" i="10"/>
  <c r="E808" i="10"/>
  <c r="E755" i="10"/>
  <c r="E775" i="10"/>
  <c r="E752" i="10"/>
  <c r="E786" i="10"/>
  <c r="E741" i="10"/>
  <c r="E749" i="10"/>
  <c r="E757" i="10"/>
  <c r="E773" i="10"/>
  <c r="E782" i="10"/>
  <c r="E800" i="10"/>
  <c r="E779" i="10"/>
  <c r="E811" i="10"/>
  <c r="L816" i="10"/>
  <c r="C440" i="10"/>
  <c r="E759" i="10"/>
  <c r="E760" i="10"/>
  <c r="E734" i="10"/>
  <c r="E750" i="10"/>
  <c r="E766" i="10"/>
  <c r="E783" i="10"/>
  <c r="E739" i="10"/>
  <c r="E763" i="10"/>
  <c r="E768" i="10"/>
  <c r="E776" i="10"/>
  <c r="E777" i="10"/>
  <c r="E793" i="10"/>
  <c r="I816" i="10"/>
  <c r="C432" i="10"/>
  <c r="Q816" i="10"/>
  <c r="G612" i="10"/>
  <c r="D438" i="10"/>
  <c r="Z52" i="10"/>
  <c r="Z67" i="10" s="1"/>
  <c r="J757" i="10" s="1"/>
  <c r="AP52" i="10"/>
  <c r="AP67" i="10" s="1"/>
  <c r="J773" i="10" s="1"/>
  <c r="K816" i="10"/>
  <c r="C434" i="10"/>
  <c r="CF77" i="10"/>
  <c r="H497" i="10"/>
  <c r="H508" i="10"/>
  <c r="F508" i="10"/>
  <c r="H534" i="10"/>
  <c r="F534" i="10"/>
  <c r="AZ52" i="10"/>
  <c r="AZ67" i="10" s="1"/>
  <c r="J783" i="10" s="1"/>
  <c r="BI730" i="10"/>
  <c r="C816" i="10"/>
  <c r="H612" i="10"/>
  <c r="M816" i="10"/>
  <c r="S816" i="10"/>
  <c r="J612" i="10"/>
  <c r="E204" i="10"/>
  <c r="C476" i="10" s="1"/>
  <c r="C431" i="10"/>
  <c r="C468" i="10"/>
  <c r="H500" i="10"/>
  <c r="F500" i="10"/>
  <c r="H519" i="10"/>
  <c r="F519" i="10"/>
  <c r="AK52" i="10"/>
  <c r="AK67" i="10" s="1"/>
  <c r="J768" i="10" s="1"/>
  <c r="BA52" i="10"/>
  <c r="BA67" i="10" s="1"/>
  <c r="J784" i="10" s="1"/>
  <c r="D816" i="10"/>
  <c r="C427" i="10"/>
  <c r="H517" i="10"/>
  <c r="H526" i="10"/>
  <c r="F526" i="10"/>
  <c r="AR52" i="10"/>
  <c r="AR67" i="10" s="1"/>
  <c r="J775" i="10" s="1"/>
  <c r="AD52" i="10"/>
  <c r="AD67" i="10" s="1"/>
  <c r="J761" i="10" s="1"/>
  <c r="D368" i="10"/>
  <c r="D373" i="10" s="1"/>
  <c r="D391" i="10" s="1"/>
  <c r="D393" i="10" s="1"/>
  <c r="D396" i="10" s="1"/>
  <c r="L52" i="10"/>
  <c r="L67" i="10" s="1"/>
  <c r="J743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AE52" i="10"/>
  <c r="AE67" i="10" s="1"/>
  <c r="J762" i="10" s="1"/>
  <c r="AU52" i="10"/>
  <c r="AU67" i="10" s="1"/>
  <c r="G816" i="10"/>
  <c r="F612" i="10"/>
  <c r="O816" i="10"/>
  <c r="C463" i="10"/>
  <c r="CE75" i="10"/>
  <c r="H507" i="10"/>
  <c r="F507" i="10"/>
  <c r="H520" i="10"/>
  <c r="F520" i="10"/>
  <c r="H533" i="10"/>
  <c r="F533" i="10"/>
  <c r="H539" i="10"/>
  <c r="P816" i="10"/>
  <c r="CF76" i="10"/>
  <c r="R52" i="10" s="1"/>
  <c r="R67" i="10" s="1"/>
  <c r="D612" i="10"/>
  <c r="F525" i="10"/>
  <c r="E761" i="10"/>
  <c r="E785" i="10"/>
  <c r="E801" i="10"/>
  <c r="H499" i="10"/>
  <c r="F499" i="10"/>
  <c r="F513" i="10"/>
  <c r="F502" i="10"/>
  <c r="F510" i="10"/>
  <c r="F514" i="10"/>
  <c r="F528" i="10"/>
  <c r="F536" i="10"/>
  <c r="F545" i="10"/>
  <c r="L815" i="10"/>
  <c r="B465" i="10"/>
  <c r="D815" i="10"/>
  <c r="N815" i="10"/>
  <c r="R815" i="10"/>
  <c r="F815" i="10"/>
  <c r="P815" i="10"/>
  <c r="H815" i="10"/>
  <c r="I815" i="10"/>
  <c r="S815" i="10"/>
  <c r="K815" i="10"/>
  <c r="T815" i="10"/>
  <c r="C815" i="10"/>
  <c r="M815" i="10"/>
  <c r="BA71" i="10" l="1"/>
  <c r="C546" i="10" s="1"/>
  <c r="G546" i="10" s="1"/>
  <c r="AT52" i="10"/>
  <c r="AT67" i="10" s="1"/>
  <c r="J777" i="10" s="1"/>
  <c r="BQ52" i="10"/>
  <c r="BQ67" i="10" s="1"/>
  <c r="J800" i="10" s="1"/>
  <c r="AB52" i="10"/>
  <c r="AB67" i="10" s="1"/>
  <c r="BF52" i="10"/>
  <c r="BF67" i="10" s="1"/>
  <c r="J789" i="10" s="1"/>
  <c r="O52" i="10"/>
  <c r="O67" i="10" s="1"/>
  <c r="J746" i="10" s="1"/>
  <c r="BJ52" i="10"/>
  <c r="BJ67" i="10" s="1"/>
  <c r="J793" i="10" s="1"/>
  <c r="E52" i="10"/>
  <c r="E67" i="10" s="1"/>
  <c r="J736" i="10" s="1"/>
  <c r="T52" i="10"/>
  <c r="T67" i="10" s="1"/>
  <c r="J751" i="10" s="1"/>
  <c r="J749" i="10"/>
  <c r="R71" i="10"/>
  <c r="E780" i="10"/>
  <c r="AW71" i="10"/>
  <c r="W52" i="10"/>
  <c r="W67" i="10" s="1"/>
  <c r="BH52" i="10"/>
  <c r="BH67" i="10" s="1"/>
  <c r="AL52" i="10"/>
  <c r="AL67" i="10" s="1"/>
  <c r="AS52" i="10"/>
  <c r="AS67" i="10" s="1"/>
  <c r="AJ52" i="10"/>
  <c r="AJ67" i="10" s="1"/>
  <c r="AH52" i="10"/>
  <c r="AH67" i="10" s="1"/>
  <c r="AZ71" i="10"/>
  <c r="AP71" i="10"/>
  <c r="BF71" i="10"/>
  <c r="CA52" i="10"/>
  <c r="CA67" i="10" s="1"/>
  <c r="C630" i="10"/>
  <c r="CE48" i="10"/>
  <c r="BS52" i="10"/>
  <c r="BS67" i="10" s="1"/>
  <c r="G52" i="10"/>
  <c r="G67" i="10" s="1"/>
  <c r="V52" i="10"/>
  <c r="V67" i="10" s="1"/>
  <c r="AC52" i="10"/>
  <c r="AC67" i="10" s="1"/>
  <c r="BQ71" i="10"/>
  <c r="AR71" i="10"/>
  <c r="CC52" i="10"/>
  <c r="CC67" i="10" s="1"/>
  <c r="J812" i="10" s="1"/>
  <c r="BU52" i="10"/>
  <c r="BU67" i="10" s="1"/>
  <c r="J804" i="10" s="1"/>
  <c r="BE52" i="10"/>
  <c r="BE67" i="10" s="1"/>
  <c r="J788" i="10" s="1"/>
  <c r="AO52" i="10"/>
  <c r="AO67" i="10" s="1"/>
  <c r="Y52" i="10"/>
  <c r="Y67" i="10" s="1"/>
  <c r="I52" i="10"/>
  <c r="I67" i="10" s="1"/>
  <c r="BT52" i="10"/>
  <c r="BT67" i="10" s="1"/>
  <c r="BD52" i="10"/>
  <c r="BD67" i="10" s="1"/>
  <c r="BL52" i="10"/>
  <c r="BL67" i="10" s="1"/>
  <c r="AN52" i="10"/>
  <c r="AN67" i="10" s="1"/>
  <c r="BM52" i="10"/>
  <c r="BM67" i="10" s="1"/>
  <c r="J796" i="10" s="1"/>
  <c r="AW52" i="10"/>
  <c r="AW67" i="10" s="1"/>
  <c r="J780" i="10" s="1"/>
  <c r="AG52" i="10"/>
  <c r="AG67" i="10" s="1"/>
  <c r="Q52" i="10"/>
  <c r="Q67" i="10" s="1"/>
  <c r="CB52" i="10"/>
  <c r="CB67" i="10" s="1"/>
  <c r="BW52" i="10"/>
  <c r="BW67" i="10" s="1"/>
  <c r="X52" i="10"/>
  <c r="X67" i="10" s="1"/>
  <c r="AY52" i="10"/>
  <c r="AY67" i="10" s="1"/>
  <c r="P52" i="10"/>
  <c r="P67" i="10" s="1"/>
  <c r="BO52" i="10"/>
  <c r="BO67" i="10" s="1"/>
  <c r="S52" i="10"/>
  <c r="S67" i="10" s="1"/>
  <c r="AV52" i="10"/>
  <c r="AV67" i="10" s="1"/>
  <c r="K52" i="10"/>
  <c r="K67" i="10" s="1"/>
  <c r="C52" i="10"/>
  <c r="AQ52" i="10"/>
  <c r="AQ67" i="10" s="1"/>
  <c r="H52" i="10"/>
  <c r="H67" i="10" s="1"/>
  <c r="AI52" i="10"/>
  <c r="AI67" i="10" s="1"/>
  <c r="AA52" i="10"/>
  <c r="AA67" i="10" s="1"/>
  <c r="AF52" i="10"/>
  <c r="AF67" i="10" s="1"/>
  <c r="BG52" i="10"/>
  <c r="BG67" i="10" s="1"/>
  <c r="BK52" i="10"/>
  <c r="BK67" i="10" s="1"/>
  <c r="E812" i="10"/>
  <c r="CC71" i="10"/>
  <c r="BZ52" i="10"/>
  <c r="BZ67" i="10" s="1"/>
  <c r="N52" i="10"/>
  <c r="N67" i="10" s="1"/>
  <c r="U52" i="10"/>
  <c r="U67" i="10" s="1"/>
  <c r="BV52" i="10"/>
  <c r="BV67" i="10" s="1"/>
  <c r="J52" i="10"/>
  <c r="J67" i="10" s="1"/>
  <c r="AT71" i="10"/>
  <c r="AK71" i="10"/>
  <c r="N816" i="10"/>
  <c r="K612" i="10"/>
  <c r="C465" i="10"/>
  <c r="BC52" i="10"/>
  <c r="BC67" i="10" s="1"/>
  <c r="E804" i="10"/>
  <c r="BR52" i="10"/>
  <c r="BR67" i="10" s="1"/>
  <c r="F52" i="10"/>
  <c r="F67" i="10" s="1"/>
  <c r="BY52" i="10"/>
  <c r="BY67" i="10" s="1"/>
  <c r="M52" i="10"/>
  <c r="M67" i="10" s="1"/>
  <c r="BN52" i="10"/>
  <c r="BN67" i="10" s="1"/>
  <c r="CE62" i="10"/>
  <c r="Z71" i="10"/>
  <c r="E796" i="10"/>
  <c r="J778" i="10"/>
  <c r="AU71" i="10"/>
  <c r="AD71" i="10"/>
  <c r="AM52" i="10"/>
  <c r="AM67" i="10" s="1"/>
  <c r="E788" i="10"/>
  <c r="E815" i="10" s="1"/>
  <c r="BB52" i="10"/>
  <c r="BB67" i="10" s="1"/>
  <c r="D52" i="10"/>
  <c r="D67" i="10" s="1"/>
  <c r="BI52" i="10"/>
  <c r="BI67" i="10" s="1"/>
  <c r="BP52" i="10"/>
  <c r="BP67" i="10" s="1"/>
  <c r="BX52" i="10"/>
  <c r="BX67" i="10" s="1"/>
  <c r="AX52" i="10"/>
  <c r="AX67" i="10" s="1"/>
  <c r="E71" i="10"/>
  <c r="AE71" i="10"/>
  <c r="L71" i="10"/>
  <c r="O71" i="10" l="1"/>
  <c r="BU71" i="10"/>
  <c r="C641" i="10" s="1"/>
  <c r="T71" i="10"/>
  <c r="C685" i="10" s="1"/>
  <c r="J759" i="10"/>
  <c r="AB71" i="10"/>
  <c r="BJ71" i="10"/>
  <c r="C677" i="10"/>
  <c r="C505" i="10"/>
  <c r="G505" i="10" s="1"/>
  <c r="C566" i="10"/>
  <c r="C67" i="10"/>
  <c r="CE52" i="10"/>
  <c r="J787" i="10"/>
  <c r="BD71" i="10"/>
  <c r="J802" i="10"/>
  <c r="BS71" i="10"/>
  <c r="J765" i="10"/>
  <c r="AH71" i="10"/>
  <c r="C683" i="10"/>
  <c r="C511" i="10"/>
  <c r="G511" i="10" s="1"/>
  <c r="J781" i="10"/>
  <c r="AX71" i="10"/>
  <c r="J770" i="10"/>
  <c r="AM71" i="10"/>
  <c r="C711" i="10"/>
  <c r="C539" i="10"/>
  <c r="G539" i="10" s="1"/>
  <c r="J794" i="10"/>
  <c r="BK71" i="10"/>
  <c r="J742" i="10"/>
  <c r="K71" i="10"/>
  <c r="J811" i="10"/>
  <c r="CB71" i="10"/>
  <c r="J803" i="10"/>
  <c r="BT71" i="10"/>
  <c r="J767" i="10"/>
  <c r="AJ71" i="10"/>
  <c r="J807" i="10"/>
  <c r="BX71" i="10"/>
  <c r="C695" i="10"/>
  <c r="C523" i="10"/>
  <c r="G523" i="10" s="1"/>
  <c r="E816" i="10"/>
  <c r="C428" i="10"/>
  <c r="J786" i="10"/>
  <c r="BC71" i="10"/>
  <c r="J741" i="10"/>
  <c r="J71" i="10"/>
  <c r="J790" i="10"/>
  <c r="BG71" i="10"/>
  <c r="J779" i="10"/>
  <c r="AV71" i="10"/>
  <c r="J748" i="10"/>
  <c r="Q71" i="10"/>
  <c r="J740" i="10"/>
  <c r="I71" i="10"/>
  <c r="C680" i="10"/>
  <c r="C508" i="10"/>
  <c r="G508" i="10" s="1"/>
  <c r="J776" i="10"/>
  <c r="AS71" i="10"/>
  <c r="C691" i="10"/>
  <c r="C519" i="10"/>
  <c r="G519" i="10" s="1"/>
  <c r="C702" i="10"/>
  <c r="C530" i="10"/>
  <c r="G530" i="10" s="1"/>
  <c r="J806" i="10"/>
  <c r="BW71" i="10"/>
  <c r="J799" i="10"/>
  <c r="BP71" i="10"/>
  <c r="C712" i="10"/>
  <c r="C540" i="10"/>
  <c r="J797" i="10"/>
  <c r="BN71" i="10"/>
  <c r="J805" i="10"/>
  <c r="BV71" i="10"/>
  <c r="J763" i="10"/>
  <c r="AF71" i="10"/>
  <c r="J750" i="10"/>
  <c r="S71" i="10"/>
  <c r="J764" i="10"/>
  <c r="AG71" i="10"/>
  <c r="J756" i="10"/>
  <c r="Y71" i="10"/>
  <c r="C709" i="10"/>
  <c r="C537" i="10"/>
  <c r="G537" i="10" s="1"/>
  <c r="J769" i="10"/>
  <c r="AL71" i="10"/>
  <c r="J792" i="10"/>
  <c r="BI71" i="10"/>
  <c r="J744" i="10"/>
  <c r="M71" i="10"/>
  <c r="J752" i="10"/>
  <c r="U71" i="10"/>
  <c r="J758" i="10"/>
  <c r="AA71" i="10"/>
  <c r="J798" i="10"/>
  <c r="BO71" i="10"/>
  <c r="J772" i="10"/>
  <c r="AO71" i="10"/>
  <c r="C623" i="10"/>
  <c r="C562" i="10"/>
  <c r="J810" i="10"/>
  <c r="CA71" i="10"/>
  <c r="J791" i="10"/>
  <c r="BH71" i="10"/>
  <c r="J735" i="10"/>
  <c r="D71" i="10"/>
  <c r="J808" i="10"/>
  <c r="BY71" i="10"/>
  <c r="J745" i="10"/>
  <c r="N71" i="10"/>
  <c r="J766" i="10"/>
  <c r="AI71" i="10"/>
  <c r="J747" i="10"/>
  <c r="P71" i="10"/>
  <c r="J760" i="10"/>
  <c r="AC71" i="10"/>
  <c r="C551" i="10"/>
  <c r="C629" i="10"/>
  <c r="J754" i="10"/>
  <c r="W71" i="10"/>
  <c r="C696" i="10"/>
  <c r="C524" i="10"/>
  <c r="G524" i="10" s="1"/>
  <c r="J785" i="10"/>
  <c r="BB71" i="10"/>
  <c r="BM71" i="10"/>
  <c r="J737" i="10"/>
  <c r="F71" i="10"/>
  <c r="J809" i="10"/>
  <c r="BZ71" i="10"/>
  <c r="J739" i="10"/>
  <c r="H71" i="10"/>
  <c r="J782" i="10"/>
  <c r="AY71" i="10"/>
  <c r="J771" i="10"/>
  <c r="AN71" i="10"/>
  <c r="J753" i="10"/>
  <c r="V71" i="10"/>
  <c r="C535" i="10"/>
  <c r="G535" i="10" s="1"/>
  <c r="C707" i="10"/>
  <c r="C631" i="10"/>
  <c r="C542" i="10"/>
  <c r="C670" i="10"/>
  <c r="C498" i="10"/>
  <c r="G498" i="10" s="1"/>
  <c r="BE71" i="10"/>
  <c r="J801" i="10"/>
  <c r="BR71" i="10"/>
  <c r="C620" i="10"/>
  <c r="C574" i="10"/>
  <c r="J774" i="10"/>
  <c r="AQ71" i="10"/>
  <c r="J755" i="10"/>
  <c r="X71" i="10"/>
  <c r="J795" i="10"/>
  <c r="BL71" i="10"/>
  <c r="J738" i="10"/>
  <c r="G71" i="10"/>
  <c r="C545" i="10"/>
  <c r="G545" i="10" s="1"/>
  <c r="C628" i="10"/>
  <c r="C513" i="10" l="1"/>
  <c r="G513" i="10" s="1"/>
  <c r="C555" i="10"/>
  <c r="C617" i="10"/>
  <c r="C521" i="10"/>
  <c r="C693" i="10"/>
  <c r="C673" i="10"/>
  <c r="C501" i="10"/>
  <c r="C682" i="10"/>
  <c r="C510" i="10"/>
  <c r="G510" i="10" s="1"/>
  <c r="C548" i="10"/>
  <c r="C633" i="10"/>
  <c r="C557" i="10"/>
  <c r="C637" i="10"/>
  <c r="C563" i="10"/>
  <c r="C626" i="10"/>
  <c r="C681" i="10"/>
  <c r="C509" i="10"/>
  <c r="G509" i="10" s="1"/>
  <c r="C669" i="10"/>
  <c r="C497" i="10"/>
  <c r="G497" i="10" s="1"/>
  <c r="C706" i="10"/>
  <c r="C534" i="10"/>
  <c r="G534" i="10" s="1"/>
  <c r="C678" i="10"/>
  <c r="C506" i="10"/>
  <c r="G506" i="10" s="1"/>
  <c r="C690" i="10"/>
  <c r="C518" i="10"/>
  <c r="G518" i="10" s="1"/>
  <c r="C567" i="10"/>
  <c r="C642" i="10"/>
  <c r="C710" i="10"/>
  <c r="C538" i="10"/>
  <c r="G538" i="10" s="1"/>
  <c r="C529" i="10"/>
  <c r="G529" i="10" s="1"/>
  <c r="C701" i="10"/>
  <c r="C635" i="10"/>
  <c r="C556" i="10"/>
  <c r="C713" i="10"/>
  <c r="C541" i="10"/>
  <c r="J734" i="10"/>
  <c r="J815" i="10" s="1"/>
  <c r="CE67" i="10"/>
  <c r="C71" i="10"/>
  <c r="C689" i="10"/>
  <c r="C517" i="10"/>
  <c r="G517" i="10" s="1"/>
  <c r="C614" i="10"/>
  <c r="C550" i="10"/>
  <c r="C688" i="10"/>
  <c r="C516" i="10"/>
  <c r="G516" i="10" s="1"/>
  <c r="C700" i="10"/>
  <c r="C528" i="10"/>
  <c r="G528" i="10" s="1"/>
  <c r="C553" i="10"/>
  <c r="C636" i="10"/>
  <c r="C627" i="10"/>
  <c r="C560" i="10"/>
  <c r="C554" i="10"/>
  <c r="C634" i="10"/>
  <c r="C698" i="10"/>
  <c r="C526" i="10"/>
  <c r="G526" i="10" s="1"/>
  <c r="C559" i="10"/>
  <c r="C619" i="10"/>
  <c r="C568" i="10"/>
  <c r="C643" i="10"/>
  <c r="C640" i="10"/>
  <c r="C565" i="10"/>
  <c r="C699" i="10"/>
  <c r="C527" i="10"/>
  <c r="G527" i="10" s="1"/>
  <c r="C533" i="10"/>
  <c r="G533" i="10" s="1"/>
  <c r="C705" i="10"/>
  <c r="C618" i="10"/>
  <c r="C552" i="10"/>
  <c r="C679" i="10"/>
  <c r="C507" i="10"/>
  <c r="G507" i="10" s="1"/>
  <c r="C647" i="10"/>
  <c r="C572" i="10"/>
  <c r="C692" i="10"/>
  <c r="C520" i="10"/>
  <c r="G520" i="10" s="1"/>
  <c r="C703" i="10"/>
  <c r="C531" i="10"/>
  <c r="G531" i="10" s="1"/>
  <c r="C684" i="10"/>
  <c r="C512" i="10"/>
  <c r="G512" i="10" s="1"/>
  <c r="G540" i="10"/>
  <c r="H540" i="10"/>
  <c r="C573" i="10"/>
  <c r="C622" i="10"/>
  <c r="C704" i="10"/>
  <c r="C532" i="10"/>
  <c r="G532" i="10" s="1"/>
  <c r="C639" i="10"/>
  <c r="C564" i="10"/>
  <c r="C571" i="10"/>
  <c r="C646" i="10"/>
  <c r="C671" i="10"/>
  <c r="C499" i="10"/>
  <c r="G499" i="10" s="1"/>
  <c r="C708" i="10"/>
  <c r="C536" i="10"/>
  <c r="G536" i="10" s="1"/>
  <c r="C625" i="10"/>
  <c r="C544" i="10"/>
  <c r="C558" i="10"/>
  <c r="C638" i="10"/>
  <c r="C674" i="10"/>
  <c r="C502" i="10"/>
  <c r="G502" i="10" s="1"/>
  <c r="C675" i="10"/>
  <c r="C503" i="10"/>
  <c r="G503" i="10" s="1"/>
  <c r="C687" i="10"/>
  <c r="C515" i="10"/>
  <c r="G515" i="10" s="1"/>
  <c r="C672" i="10"/>
  <c r="C500" i="10"/>
  <c r="G500" i="10" s="1"/>
  <c r="C547" i="10"/>
  <c r="C632" i="10"/>
  <c r="C694" i="10"/>
  <c r="C522" i="10"/>
  <c r="G522" i="10" s="1"/>
  <c r="C570" i="10"/>
  <c r="C645" i="10"/>
  <c r="C686" i="10"/>
  <c r="C514" i="10"/>
  <c r="C697" i="10"/>
  <c r="C525" i="10"/>
  <c r="C621" i="10"/>
  <c r="C561" i="10"/>
  <c r="C569" i="10"/>
  <c r="C644" i="10"/>
  <c r="C676" i="10"/>
  <c r="C504" i="10"/>
  <c r="G504" i="10" s="1"/>
  <c r="C543" i="10"/>
  <c r="C616" i="10"/>
  <c r="C624" i="10"/>
  <c r="C549" i="10"/>
  <c r="H521" i="10" l="1"/>
  <c r="G521" i="10"/>
  <c r="C668" i="10"/>
  <c r="C715" i="10" s="1"/>
  <c r="C496" i="10"/>
  <c r="G496" i="10" s="1"/>
  <c r="J816" i="10"/>
  <c r="C433" i="10"/>
  <c r="C441" i="10" s="1"/>
  <c r="CE71" i="10"/>
  <c r="C716" i="10" s="1"/>
  <c r="G525" i="10"/>
  <c r="H525" i="10" s="1"/>
  <c r="G544" i="10"/>
  <c r="H544" i="10" s="1"/>
  <c r="G514" i="10"/>
  <c r="H514" i="10" s="1"/>
  <c r="D615" i="10"/>
  <c r="C648" i="10"/>
  <c r="M716" i="10" s="1"/>
  <c r="Y816" i="10" s="1"/>
  <c r="G550" i="10"/>
  <c r="H550" i="10"/>
  <c r="G501" i="10"/>
  <c r="H501" i="10" s="1"/>
  <c r="D708" i="10" l="1"/>
  <c r="D700" i="10"/>
  <c r="D692" i="10"/>
  <c r="D684" i="10"/>
  <c r="D713" i="10"/>
  <c r="D705" i="10"/>
  <c r="D697" i="10"/>
  <c r="D689" i="10"/>
  <c r="D681" i="10"/>
  <c r="D716" i="10"/>
  <c r="D707" i="10"/>
  <c r="D699" i="10"/>
  <c r="D691" i="10"/>
  <c r="D683" i="10"/>
  <c r="D701" i="10"/>
  <c r="D694" i="10"/>
  <c r="D674" i="10"/>
  <c r="D623" i="10"/>
  <c r="D619" i="10"/>
  <c r="D710" i="10"/>
  <c r="D696" i="10"/>
  <c r="D695" i="10"/>
  <c r="D676" i="10"/>
  <c r="D704" i="10"/>
  <c r="D703" i="10"/>
  <c r="D682" i="10"/>
  <c r="D673" i="10"/>
  <c r="D712" i="10"/>
  <c r="D711" i="10"/>
  <c r="D690" i="10"/>
  <c r="D678" i="10"/>
  <c r="D670" i="10"/>
  <c r="D647" i="10"/>
  <c r="D646" i="10"/>
  <c r="D645" i="10"/>
  <c r="D629" i="10"/>
  <c r="D626" i="10"/>
  <c r="D621" i="10"/>
  <c r="D617" i="10"/>
  <c r="D706" i="10"/>
  <c r="D685" i="10"/>
  <c r="D680" i="10"/>
  <c r="D672" i="10"/>
  <c r="D688" i="10"/>
  <c r="D669" i="10"/>
  <c r="D668" i="10"/>
  <c r="D643" i="10"/>
  <c r="D639" i="10"/>
  <c r="D635" i="10"/>
  <c r="D631" i="10"/>
  <c r="D628" i="10"/>
  <c r="D618" i="10"/>
  <c r="D709" i="10"/>
  <c r="D644" i="10"/>
  <c r="D640" i="10"/>
  <c r="D636" i="10"/>
  <c r="D632" i="10"/>
  <c r="D622" i="10"/>
  <c r="D693" i="10"/>
  <c r="D687" i="10"/>
  <c r="D679" i="10"/>
  <c r="D677" i="10"/>
  <c r="D675" i="10"/>
  <c r="D625" i="10"/>
  <c r="D616" i="10"/>
  <c r="D686" i="10"/>
  <c r="D671" i="10"/>
  <c r="D620" i="10"/>
  <c r="D637" i="10"/>
  <c r="D630" i="10"/>
  <c r="D633" i="10"/>
  <c r="D624" i="10"/>
  <c r="D702" i="10"/>
  <c r="D642" i="10"/>
  <c r="D627" i="10"/>
  <c r="D638" i="10"/>
  <c r="D698" i="10"/>
  <c r="D641" i="10"/>
  <c r="D634" i="10"/>
  <c r="D715" i="10" l="1"/>
  <c r="E623" i="10"/>
  <c r="E612" i="10"/>
  <c r="E713" i="10" l="1"/>
  <c r="E705" i="10"/>
  <c r="E697" i="10"/>
  <c r="E689" i="10"/>
  <c r="E710" i="10"/>
  <c r="E702" i="10"/>
  <c r="E694" i="10"/>
  <c r="E686" i="10"/>
  <c r="E712" i="10"/>
  <c r="E704" i="10"/>
  <c r="E696" i="10"/>
  <c r="E688" i="10"/>
  <c r="E709" i="10"/>
  <c r="E708" i="10"/>
  <c r="E687" i="10"/>
  <c r="E679" i="10"/>
  <c r="E671" i="10"/>
  <c r="E625" i="10"/>
  <c r="E703" i="10"/>
  <c r="E682" i="10"/>
  <c r="E673" i="10"/>
  <c r="E711" i="10"/>
  <c r="E690" i="10"/>
  <c r="E683" i="10"/>
  <c r="E678" i="10"/>
  <c r="E670" i="10"/>
  <c r="E698" i="10"/>
  <c r="E691" i="10"/>
  <c r="E681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7" i="10"/>
  <c r="E693" i="10"/>
  <c r="E692" i="10"/>
  <c r="E677" i="10"/>
  <c r="E706" i="10"/>
  <c r="E700" i="10"/>
  <c r="E684" i="10"/>
  <c r="E716" i="10"/>
  <c r="E699" i="10"/>
  <c r="E645" i="10"/>
  <c r="E629" i="10"/>
  <c r="E627" i="10"/>
  <c r="E646" i="10"/>
  <c r="E676" i="10"/>
  <c r="E680" i="10"/>
  <c r="E695" i="10"/>
  <c r="E647" i="10"/>
  <c r="E672" i="10"/>
  <c r="E674" i="10"/>
  <c r="E701" i="10"/>
  <c r="E685" i="10"/>
  <c r="E669" i="10"/>
  <c r="E628" i="10"/>
  <c r="E668" i="10"/>
  <c r="E626" i="10"/>
  <c r="E715" i="10" l="1"/>
  <c r="F624" i="10"/>
  <c r="F710" i="10" l="1"/>
  <c r="F702" i="10"/>
  <c r="F694" i="10"/>
  <c r="F686" i="10"/>
  <c r="F716" i="10"/>
  <c r="F707" i="10"/>
  <c r="F699" i="10"/>
  <c r="F691" i="10"/>
  <c r="F683" i="10"/>
  <c r="F709" i="10"/>
  <c r="F701" i="10"/>
  <c r="F693" i="10"/>
  <c r="F685" i="10"/>
  <c r="F695" i="10"/>
  <c r="F688" i="10"/>
  <c r="F676" i="10"/>
  <c r="F668" i="10"/>
  <c r="F628" i="10"/>
  <c r="F711" i="10"/>
  <c r="F704" i="10"/>
  <c r="F690" i="10"/>
  <c r="F689" i="10"/>
  <c r="F678" i="10"/>
  <c r="F670" i="10"/>
  <c r="F712" i="10"/>
  <c r="F698" i="10"/>
  <c r="F697" i="10"/>
  <c r="F681" i="10"/>
  <c r="F675" i="10"/>
  <c r="F706" i="10"/>
  <c r="F705" i="10"/>
  <c r="F684" i="10"/>
  <c r="F680" i="10"/>
  <c r="F672" i="10"/>
  <c r="F700" i="10"/>
  <c r="F674" i="10"/>
  <c r="F703" i="10"/>
  <c r="F644" i="10"/>
  <c r="F640" i="10"/>
  <c r="F636" i="10"/>
  <c r="F632" i="10"/>
  <c r="F687" i="10"/>
  <c r="F679" i="10"/>
  <c r="F677" i="10"/>
  <c r="F645" i="10"/>
  <c r="F629" i="10"/>
  <c r="F627" i="10"/>
  <c r="F625" i="10"/>
  <c r="F696" i="10"/>
  <c r="F673" i="10"/>
  <c r="F641" i="10"/>
  <c r="F637" i="10"/>
  <c r="F633" i="10"/>
  <c r="F692" i="10"/>
  <c r="F642" i="10"/>
  <c r="F638" i="10"/>
  <c r="F634" i="10"/>
  <c r="F630" i="10"/>
  <c r="F647" i="10"/>
  <c r="F713" i="10"/>
  <c r="F626" i="10"/>
  <c r="F669" i="10"/>
  <c r="F646" i="10"/>
  <c r="F643" i="10"/>
  <c r="F639" i="10"/>
  <c r="F708" i="10"/>
  <c r="F635" i="10"/>
  <c r="F631" i="10"/>
  <c r="F682" i="10"/>
  <c r="F671" i="10"/>
  <c r="F715" i="10" l="1"/>
  <c r="G625" i="10"/>
  <c r="G716" i="10" l="1"/>
  <c r="G707" i="10"/>
  <c r="G699" i="10"/>
  <c r="G691" i="10"/>
  <c r="G683" i="10"/>
  <c r="G712" i="10"/>
  <c r="G704" i="10"/>
  <c r="G696" i="10"/>
  <c r="G688" i="10"/>
  <c r="G680" i="10"/>
  <c r="G706" i="10"/>
  <c r="G698" i="10"/>
  <c r="G690" i="10"/>
  <c r="G682" i="10"/>
  <c r="G703" i="10"/>
  <c r="G702" i="10"/>
  <c r="G673" i="10"/>
  <c r="G697" i="10"/>
  <c r="G681" i="10"/>
  <c r="G675" i="10"/>
  <c r="G705" i="10"/>
  <c r="G684" i="10"/>
  <c r="G672" i="10"/>
  <c r="G713" i="10"/>
  <c r="G692" i="10"/>
  <c r="G685" i="10"/>
  <c r="G677" i="10"/>
  <c r="G669" i="10"/>
  <c r="G627" i="10"/>
  <c r="G708" i="10"/>
  <c r="G701" i="10"/>
  <c r="G687" i="10"/>
  <c r="G686" i="10"/>
  <c r="G679" i="10"/>
  <c r="G700" i="10"/>
  <c r="G694" i="10"/>
  <c r="G644" i="10"/>
  <c r="G640" i="10"/>
  <c r="G636" i="10"/>
  <c r="G632" i="10"/>
  <c r="G709" i="10"/>
  <c r="G670" i="10"/>
  <c r="G645" i="10"/>
  <c r="G629" i="10"/>
  <c r="G693" i="10"/>
  <c r="G641" i="10"/>
  <c r="G637" i="10"/>
  <c r="G633" i="10"/>
  <c r="G671" i="10"/>
  <c r="G646" i="10"/>
  <c r="G695" i="10"/>
  <c r="G689" i="10"/>
  <c r="G647" i="10"/>
  <c r="G626" i="10"/>
  <c r="G674" i="10"/>
  <c r="G643" i="10"/>
  <c r="G634" i="10"/>
  <c r="G711" i="10"/>
  <c r="G639" i="10"/>
  <c r="G628" i="10"/>
  <c r="G710" i="10"/>
  <c r="G678" i="10"/>
  <c r="G642" i="10"/>
  <c r="G635" i="10"/>
  <c r="G638" i="10"/>
  <c r="G631" i="10"/>
  <c r="G668" i="10"/>
  <c r="G676" i="10"/>
  <c r="G630" i="10"/>
  <c r="H628" i="10" l="1"/>
  <c r="G715" i="10"/>
  <c r="H712" i="10" l="1"/>
  <c r="H704" i="10"/>
  <c r="H696" i="10"/>
  <c r="H688" i="10"/>
  <c r="H709" i="10"/>
  <c r="H701" i="10"/>
  <c r="H693" i="10"/>
  <c r="H685" i="10"/>
  <c r="H711" i="10"/>
  <c r="H703" i="10"/>
  <c r="H695" i="10"/>
  <c r="H687" i="10"/>
  <c r="H716" i="10"/>
  <c r="H710" i="10"/>
  <c r="H689" i="10"/>
  <c r="H682" i="10"/>
  <c r="H678" i="10"/>
  <c r="H670" i="10"/>
  <c r="H647" i="10"/>
  <c r="H646" i="10"/>
  <c r="H645" i="10"/>
  <c r="H629" i="10"/>
  <c r="H705" i="10"/>
  <c r="H698" i="10"/>
  <c r="H684" i="10"/>
  <c r="H683" i="10"/>
  <c r="H672" i="10"/>
  <c r="H713" i="10"/>
  <c r="H706" i="10"/>
  <c r="H692" i="10"/>
  <c r="H691" i="10"/>
  <c r="H680" i="10"/>
  <c r="H677" i="10"/>
  <c r="H669" i="10"/>
  <c r="H700" i="10"/>
  <c r="H699" i="10"/>
  <c r="H674" i="10"/>
  <c r="H694" i="10"/>
  <c r="H676" i="10"/>
  <c r="H697" i="10"/>
  <c r="H679" i="10"/>
  <c r="H641" i="10"/>
  <c r="H637" i="10"/>
  <c r="H633" i="10"/>
  <c r="H690" i="10"/>
  <c r="H681" i="10"/>
  <c r="H675" i="10"/>
  <c r="H673" i="10"/>
  <c r="H671" i="10"/>
  <c r="H708" i="10"/>
  <c r="H702" i="10"/>
  <c r="H642" i="10"/>
  <c r="H638" i="10"/>
  <c r="H634" i="10"/>
  <c r="H630" i="10"/>
  <c r="H668" i="10"/>
  <c r="H643" i="10"/>
  <c r="H639" i="10"/>
  <c r="H635" i="10"/>
  <c r="H631" i="10"/>
  <c r="H644" i="10"/>
  <c r="H640" i="10"/>
  <c r="H686" i="10"/>
  <c r="H636" i="10"/>
  <c r="H707" i="10"/>
  <c r="H632" i="10"/>
  <c r="H715" i="10" l="1"/>
  <c r="I629" i="10"/>
  <c r="I716" i="10" l="1"/>
  <c r="I709" i="10"/>
  <c r="I701" i="10"/>
  <c r="I693" i="10"/>
  <c r="I685" i="10"/>
  <c r="I706" i="10"/>
  <c r="I698" i="10"/>
  <c r="I690" i="10"/>
  <c r="I682" i="10"/>
  <c r="I708" i="10"/>
  <c r="I700" i="10"/>
  <c r="I692" i="10"/>
  <c r="I684" i="10"/>
  <c r="I711" i="10"/>
  <c r="I697" i="10"/>
  <c r="I696" i="10"/>
  <c r="I681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3" i="10"/>
  <c r="I712" i="10"/>
  <c r="I691" i="10"/>
  <c r="I680" i="10"/>
  <c r="I677" i="10"/>
  <c r="I669" i="10"/>
  <c r="I699" i="10"/>
  <c r="I674" i="10"/>
  <c r="I707" i="10"/>
  <c r="I686" i="10"/>
  <c r="I679" i="10"/>
  <c r="I671" i="10"/>
  <c r="I702" i="10"/>
  <c r="I695" i="10"/>
  <c r="I673" i="10"/>
  <c r="I710" i="10"/>
  <c r="I703" i="10"/>
  <c r="I670" i="10"/>
  <c r="I645" i="10"/>
  <c r="I687" i="10"/>
  <c r="I646" i="10"/>
  <c r="I705" i="10"/>
  <c r="I678" i="10"/>
  <c r="I676" i="10"/>
  <c r="I647" i="10"/>
  <c r="I704" i="10"/>
  <c r="I688" i="10"/>
  <c r="I694" i="10"/>
  <c r="I683" i="10"/>
  <c r="I672" i="10"/>
  <c r="I668" i="10"/>
  <c r="I689" i="10"/>
  <c r="I715" i="10" l="1"/>
  <c r="J630" i="10"/>
  <c r="J706" i="10" l="1"/>
  <c r="J698" i="10"/>
  <c r="J690" i="10"/>
  <c r="J682" i="10"/>
  <c r="J711" i="10"/>
  <c r="J703" i="10"/>
  <c r="J695" i="10"/>
  <c r="J687" i="10"/>
  <c r="J713" i="10"/>
  <c r="J705" i="10"/>
  <c r="J697" i="10"/>
  <c r="J689" i="10"/>
  <c r="J704" i="10"/>
  <c r="J683" i="10"/>
  <c r="J672" i="10"/>
  <c r="J699" i="10"/>
  <c r="J692" i="10"/>
  <c r="J674" i="10"/>
  <c r="J707" i="10"/>
  <c r="J700" i="10"/>
  <c r="J686" i="10"/>
  <c r="J685" i="10"/>
  <c r="J679" i="10"/>
  <c r="J671" i="10"/>
  <c r="J708" i="10"/>
  <c r="J694" i="10"/>
  <c r="J693" i="10"/>
  <c r="J676" i="10"/>
  <c r="J668" i="10"/>
  <c r="J710" i="10"/>
  <c r="J709" i="10"/>
  <c r="J688" i="10"/>
  <c r="J678" i="10"/>
  <c r="J641" i="10"/>
  <c r="J637" i="10"/>
  <c r="J633" i="10"/>
  <c r="J712" i="10"/>
  <c r="J684" i="10"/>
  <c r="J681" i="10"/>
  <c r="J677" i="10"/>
  <c r="J675" i="10"/>
  <c r="J673" i="10"/>
  <c r="J646" i="10"/>
  <c r="J716" i="10"/>
  <c r="J702" i="10"/>
  <c r="J696" i="10"/>
  <c r="J642" i="10"/>
  <c r="J638" i="10"/>
  <c r="J634" i="10"/>
  <c r="J647" i="10"/>
  <c r="J701" i="10"/>
  <c r="J680" i="10"/>
  <c r="J669" i="10"/>
  <c r="J640" i="10"/>
  <c r="J670" i="10"/>
  <c r="J643" i="10"/>
  <c r="J636" i="10"/>
  <c r="J639" i="10"/>
  <c r="J632" i="10"/>
  <c r="J635" i="10"/>
  <c r="J691" i="10"/>
  <c r="J631" i="10"/>
  <c r="J645" i="10"/>
  <c r="J644" i="10"/>
  <c r="K644" i="10" s="1"/>
  <c r="K711" i="10" l="1"/>
  <c r="K703" i="10"/>
  <c r="K695" i="10"/>
  <c r="K687" i="10"/>
  <c r="K708" i="10"/>
  <c r="K700" i="10"/>
  <c r="K692" i="10"/>
  <c r="K684" i="10"/>
  <c r="K710" i="10"/>
  <c r="K702" i="10"/>
  <c r="K694" i="10"/>
  <c r="K686" i="10"/>
  <c r="K712" i="10"/>
  <c r="K705" i="10"/>
  <c r="K691" i="10"/>
  <c r="K690" i="10"/>
  <c r="K680" i="10"/>
  <c r="K677" i="10"/>
  <c r="K669" i="10"/>
  <c r="K707" i="10"/>
  <c r="K706" i="10"/>
  <c r="K685" i="10"/>
  <c r="K679" i="10"/>
  <c r="K671" i="10"/>
  <c r="K693" i="10"/>
  <c r="K676" i="10"/>
  <c r="K701" i="10"/>
  <c r="K673" i="10"/>
  <c r="K716" i="10"/>
  <c r="K696" i="10"/>
  <c r="K689" i="10"/>
  <c r="K681" i="10"/>
  <c r="K675" i="10"/>
  <c r="K713" i="10"/>
  <c r="K709" i="10"/>
  <c r="K699" i="10"/>
  <c r="K683" i="10"/>
  <c r="K668" i="10"/>
  <c r="K704" i="10"/>
  <c r="K698" i="10"/>
  <c r="K674" i="10"/>
  <c r="K672" i="10"/>
  <c r="K697" i="10"/>
  <c r="K688" i="10"/>
  <c r="K670" i="10"/>
  <c r="K682" i="10"/>
  <c r="K678" i="10"/>
  <c r="L647" i="10"/>
  <c r="J715" i="10"/>
  <c r="L708" i="10" l="1"/>
  <c r="M708" i="10" s="1"/>
  <c r="Y774" i="10" s="1"/>
  <c r="L700" i="10"/>
  <c r="M700" i="10" s="1"/>
  <c r="Y766" i="10" s="1"/>
  <c r="L692" i="10"/>
  <c r="M692" i="10" s="1"/>
  <c r="Y758" i="10" s="1"/>
  <c r="L684" i="10"/>
  <c r="M684" i="10" s="1"/>
  <c r="Y750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681" i="10"/>
  <c r="M681" i="10" s="1"/>
  <c r="Y747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3" i="10"/>
  <c r="M683" i="10" s="1"/>
  <c r="Y749" i="10" s="1"/>
  <c r="L698" i="10"/>
  <c r="M698" i="10" s="1"/>
  <c r="Y764" i="10" s="1"/>
  <c r="L674" i="10"/>
  <c r="M674" i="10" s="1"/>
  <c r="Y740" i="10" s="1"/>
  <c r="L693" i="10"/>
  <c r="M693" i="10" s="1"/>
  <c r="Y759" i="10" s="1"/>
  <c r="L686" i="10"/>
  <c r="M686" i="10" s="1"/>
  <c r="Y752" i="10" s="1"/>
  <c r="L676" i="10"/>
  <c r="M676" i="10" s="1"/>
  <c r="Y742" i="10" s="1"/>
  <c r="L701" i="10"/>
  <c r="M701" i="10" s="1"/>
  <c r="Y767" i="10" s="1"/>
  <c r="L694" i="10"/>
  <c r="M694" i="10" s="1"/>
  <c r="Y760" i="10" s="1"/>
  <c r="L673" i="10"/>
  <c r="M673" i="10" s="1"/>
  <c r="Y739" i="10" s="1"/>
  <c r="L709" i="10"/>
  <c r="M709" i="10" s="1"/>
  <c r="Y775" i="10" s="1"/>
  <c r="L702" i="10"/>
  <c r="M702" i="10" s="1"/>
  <c r="Y768" i="10" s="1"/>
  <c r="L688" i="10"/>
  <c r="M688" i="10" s="1"/>
  <c r="Y754" i="10" s="1"/>
  <c r="L687" i="10"/>
  <c r="M687" i="10" s="1"/>
  <c r="Y753" i="10" s="1"/>
  <c r="L678" i="10"/>
  <c r="M678" i="10" s="1"/>
  <c r="Y744" i="10" s="1"/>
  <c r="L670" i="10"/>
  <c r="M670" i="10" s="1"/>
  <c r="Y736" i="10" s="1"/>
  <c r="L704" i="10"/>
  <c r="M704" i="10" s="1"/>
  <c r="Y770" i="10" s="1"/>
  <c r="L703" i="10"/>
  <c r="M703" i="10" s="1"/>
  <c r="Y769" i="10" s="1"/>
  <c r="L682" i="10"/>
  <c r="M682" i="10" s="1"/>
  <c r="Y748" i="10" s="1"/>
  <c r="L672" i="10"/>
  <c r="M672" i="10" s="1"/>
  <c r="Y738" i="10" s="1"/>
  <c r="L712" i="10"/>
  <c r="M712" i="10" s="1"/>
  <c r="Y778" i="10" s="1"/>
  <c r="L706" i="10"/>
  <c r="M706" i="10" s="1"/>
  <c r="Y772" i="10" s="1"/>
  <c r="L679" i="10"/>
  <c r="M679" i="10" s="1"/>
  <c r="Y745" i="10" s="1"/>
  <c r="L677" i="10"/>
  <c r="M677" i="10" s="1"/>
  <c r="Y743" i="10" s="1"/>
  <c r="L675" i="10"/>
  <c r="M675" i="10" s="1"/>
  <c r="Y741" i="10" s="1"/>
  <c r="L696" i="10"/>
  <c r="M696" i="10" s="1"/>
  <c r="Y762" i="10" s="1"/>
  <c r="L690" i="10"/>
  <c r="M690" i="10" s="1"/>
  <c r="Y756" i="10" s="1"/>
  <c r="L671" i="10"/>
  <c r="M671" i="10" s="1"/>
  <c r="Y737" i="10" s="1"/>
  <c r="L668" i="10"/>
  <c r="L711" i="10"/>
  <c r="M711" i="10" s="1"/>
  <c r="Y777" i="10" s="1"/>
  <c r="L710" i="10"/>
  <c r="M710" i="10" s="1"/>
  <c r="Y776" i="10" s="1"/>
  <c r="L680" i="10"/>
  <c r="M680" i="10" s="1"/>
  <c r="Y746" i="10" s="1"/>
  <c r="L695" i="10"/>
  <c r="M695" i="10" s="1"/>
  <c r="Y761" i="10" s="1"/>
  <c r="L669" i="10"/>
  <c r="M669" i="10" s="1"/>
  <c r="Y735" i="10" s="1"/>
  <c r="L685" i="10"/>
  <c r="M685" i="10" s="1"/>
  <c r="Y751" i="10" s="1"/>
  <c r="K715" i="10"/>
  <c r="L715" i="10" l="1"/>
  <c r="M668" i="10"/>
  <c r="Y734" i="10" l="1"/>
  <c r="Y815" i="10" s="1"/>
  <c r="M715" i="10"/>
  <c r="F493" i="1" l="1"/>
  <c r="E493" i="1"/>
  <c r="D493" i="1"/>
  <c r="B493" i="1"/>
  <c r="B575" i="1"/>
  <c r="A493" i="1" l="1"/>
  <c r="C115" i="8"/>
  <c r="C444" i="1"/>
  <c r="D367" i="1"/>
  <c r="C119" i="8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C432" i="1" s="1"/>
  <c r="CE68" i="1"/>
  <c r="I370" i="9"/>
  <c r="D75" i="1"/>
  <c r="AR75" i="1"/>
  <c r="AS75" i="1"/>
  <c r="AT75" i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AJ75" i="1"/>
  <c r="AL75" i="1"/>
  <c r="C186" i="9" s="1"/>
  <c r="AK75" i="1"/>
  <c r="I154" i="9" s="1"/>
  <c r="AG75" i="1"/>
  <c r="E154" i="9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C112" i="8" s="1"/>
  <c r="D372" i="1"/>
  <c r="C125" i="8" s="1"/>
  <c r="D260" i="1"/>
  <c r="D265" i="1"/>
  <c r="D275" i="1"/>
  <c r="C33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E201" i="1"/>
  <c r="E202" i="1"/>
  <c r="C474" i="1" s="1"/>
  <c r="E203" i="1"/>
  <c r="C475" i="1" s="1"/>
  <c r="D204" i="1"/>
  <c r="B204" i="1"/>
  <c r="D190" i="1"/>
  <c r="D437" i="1" s="1"/>
  <c r="D186" i="1"/>
  <c r="D436" i="1" s="1"/>
  <c r="D181" i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/>
  <c r="E139" i="1"/>
  <c r="C415" i="1" s="1"/>
  <c r="E127" i="1"/>
  <c r="CF79" i="1"/>
  <c r="B53" i="1"/>
  <c r="CE51" i="1"/>
  <c r="B49" i="1"/>
  <c r="A412" i="1"/>
  <c r="G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C16" i="8"/>
  <c r="F8" i="6"/>
  <c r="C464" i="1"/>
  <c r="I26" i="9"/>
  <c r="D366" i="9"/>
  <c r="CE64" i="1"/>
  <c r="F612" i="1" s="1"/>
  <c r="D368" i="9"/>
  <c r="C276" i="9"/>
  <c r="CE70" i="1"/>
  <c r="I372" i="9" s="1"/>
  <c r="CE76" i="1"/>
  <c r="AV52" i="1" s="1"/>
  <c r="AV67" i="1" s="1"/>
  <c r="CE77" i="1"/>
  <c r="CF77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I48" i="1"/>
  <c r="I62" i="1" s="1"/>
  <c r="C615" i="1"/>
  <c r="E372" i="9"/>
  <c r="D612" i="1"/>
  <c r="CF76" i="1"/>
  <c r="BZ52" i="1" s="1"/>
  <c r="BZ67" i="1" s="1"/>
  <c r="H337" i="9" s="1"/>
  <c r="G10" i="4"/>
  <c r="C430" i="1"/>
  <c r="BL52" i="1"/>
  <c r="BL67" i="1" s="1"/>
  <c r="AT52" i="1"/>
  <c r="AT67" i="1" s="1"/>
  <c r="D209" i="9" s="1"/>
  <c r="AU52" i="1"/>
  <c r="AU67" i="1" s="1"/>
  <c r="E209" i="9" s="1"/>
  <c r="BT52" i="1"/>
  <c r="BT67" i="1" s="1"/>
  <c r="AG52" i="1"/>
  <c r="AG67" i="1" s="1"/>
  <c r="I52" i="1"/>
  <c r="I67" i="1" s="1"/>
  <c r="AD52" i="1"/>
  <c r="AD67" i="1" s="1"/>
  <c r="I113" i="9" s="1"/>
  <c r="E52" i="1"/>
  <c r="E67" i="1" s="1"/>
  <c r="J52" i="1"/>
  <c r="J67" i="1" s="1"/>
  <c r="AN52" i="1"/>
  <c r="AN67" i="1" s="1"/>
  <c r="BP52" i="1" l="1"/>
  <c r="BP67" i="1" s="1"/>
  <c r="BC52" i="1"/>
  <c r="BC67" i="1" s="1"/>
  <c r="F241" i="9" s="1"/>
  <c r="B19" i="4"/>
  <c r="C473" i="1"/>
  <c r="AS52" i="1"/>
  <c r="AS67" i="1" s="1"/>
  <c r="C209" i="9" s="1"/>
  <c r="W52" i="1"/>
  <c r="W67" i="1" s="1"/>
  <c r="AO52" i="1"/>
  <c r="AO67" i="1" s="1"/>
  <c r="F177" i="9" s="1"/>
  <c r="I380" i="9"/>
  <c r="BA52" i="1"/>
  <c r="BA67" i="1" s="1"/>
  <c r="U52" i="1"/>
  <c r="U67" i="1" s="1"/>
  <c r="G81" i="9" s="1"/>
  <c r="D463" i="1"/>
  <c r="AH52" i="1"/>
  <c r="AH67" i="1" s="1"/>
  <c r="F145" i="9" s="1"/>
  <c r="Z52" i="1"/>
  <c r="Z67" i="1" s="1"/>
  <c r="I366" i="9"/>
  <c r="G612" i="1"/>
  <c r="I381" i="9"/>
  <c r="BU52" i="1"/>
  <c r="BU67" i="1" s="1"/>
  <c r="C337" i="9" s="1"/>
  <c r="AF52" i="1"/>
  <c r="AF67" i="1" s="1"/>
  <c r="D145" i="9" s="1"/>
  <c r="BH52" i="1"/>
  <c r="BH67" i="1" s="1"/>
  <c r="BO52" i="1"/>
  <c r="BO67" i="1" s="1"/>
  <c r="D305" i="9" s="1"/>
  <c r="Q52" i="1"/>
  <c r="Q67" i="1" s="1"/>
  <c r="C81" i="9" s="1"/>
  <c r="AE52" i="1"/>
  <c r="AE67" i="1" s="1"/>
  <c r="C145" i="9" s="1"/>
  <c r="V52" i="1"/>
  <c r="V67" i="1" s="1"/>
  <c r="O52" i="1"/>
  <c r="O67" i="1" s="1"/>
  <c r="AB52" i="1"/>
  <c r="AB67" i="1" s="1"/>
  <c r="G113" i="9" s="1"/>
  <c r="BW52" i="1"/>
  <c r="BW67" i="1" s="1"/>
  <c r="C52" i="1"/>
  <c r="C67" i="1" s="1"/>
  <c r="Y52" i="1"/>
  <c r="Y67" i="1" s="1"/>
  <c r="L52" i="1"/>
  <c r="L67" i="1" s="1"/>
  <c r="BI52" i="1"/>
  <c r="BI67" i="1" s="1"/>
  <c r="AC52" i="1"/>
  <c r="AC67" i="1" s="1"/>
  <c r="N52" i="1"/>
  <c r="N67" i="1" s="1"/>
  <c r="BK52" i="1"/>
  <c r="BK67" i="1" s="1"/>
  <c r="R52" i="1"/>
  <c r="R67" i="1" s="1"/>
  <c r="D81" i="9" s="1"/>
  <c r="K52" i="1"/>
  <c r="K67" i="1" s="1"/>
  <c r="C218" i="9"/>
  <c r="G122" i="9"/>
  <c r="D186" i="9"/>
  <c r="C440" i="1"/>
  <c r="C429" i="1"/>
  <c r="AP48" i="1"/>
  <c r="AP62" i="1" s="1"/>
  <c r="G172" i="9" s="1"/>
  <c r="I363" i="9"/>
  <c r="BD48" i="1"/>
  <c r="BD62" i="1" s="1"/>
  <c r="G236" i="9" s="1"/>
  <c r="AQ48" i="1"/>
  <c r="AQ62" i="1" s="1"/>
  <c r="D273" i="9"/>
  <c r="I362" i="9"/>
  <c r="N48" i="1"/>
  <c r="N62" i="1" s="1"/>
  <c r="G44" i="9" s="1"/>
  <c r="BL48" i="1"/>
  <c r="BL62" i="1" s="1"/>
  <c r="BL71" i="1" s="1"/>
  <c r="AW48" i="1"/>
  <c r="AW62" i="1" s="1"/>
  <c r="BC48" i="1"/>
  <c r="BC62" i="1" s="1"/>
  <c r="F236" i="9" s="1"/>
  <c r="AJ48" i="1"/>
  <c r="AJ62" i="1" s="1"/>
  <c r="BR48" i="1"/>
  <c r="BR62" i="1" s="1"/>
  <c r="K48" i="1"/>
  <c r="K62" i="1" s="1"/>
  <c r="BZ48" i="1"/>
  <c r="BZ62" i="1" s="1"/>
  <c r="H332" i="9" s="1"/>
  <c r="D32" i="6"/>
  <c r="F15" i="6"/>
  <c r="F12" i="6"/>
  <c r="B440" i="1"/>
  <c r="D368" i="1"/>
  <c r="C120" i="8" s="1"/>
  <c r="B476" i="1"/>
  <c r="D277" i="1"/>
  <c r="C35" i="8" s="1"/>
  <c r="C34" i="5"/>
  <c r="C14" i="5"/>
  <c r="H113" i="9"/>
  <c r="G273" i="9"/>
  <c r="E113" i="9"/>
  <c r="E373" i="9"/>
  <c r="C575" i="1"/>
  <c r="I71" i="1"/>
  <c r="I12" i="9"/>
  <c r="I81" i="9"/>
  <c r="I186" i="9"/>
  <c r="I368" i="9"/>
  <c r="BK48" i="1"/>
  <c r="BK62" i="1" s="1"/>
  <c r="W48" i="1"/>
  <c r="W62" i="1" s="1"/>
  <c r="I76" i="9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BH48" i="1"/>
  <c r="BH62" i="1" s="1"/>
  <c r="AX48" i="1"/>
  <c r="AX62" i="1" s="1"/>
  <c r="AR48" i="1"/>
  <c r="AR62" i="1" s="1"/>
  <c r="AH48" i="1"/>
  <c r="AH62" i="1" s="1"/>
  <c r="AH71" i="1" s="1"/>
  <c r="Z48" i="1"/>
  <c r="Z62" i="1" s="1"/>
  <c r="F48" i="1"/>
  <c r="F62" i="1" s="1"/>
  <c r="F12" i="9" s="1"/>
  <c r="X48" i="1"/>
  <c r="X62" i="1" s="1"/>
  <c r="H48" i="1"/>
  <c r="H62" i="1" s="1"/>
  <c r="AC48" i="1"/>
  <c r="AC62" i="1" s="1"/>
  <c r="H108" i="9" s="1"/>
  <c r="AE48" i="1"/>
  <c r="AE62" i="1" s="1"/>
  <c r="O48" i="1"/>
  <c r="O62" i="1" s="1"/>
  <c r="C427" i="1"/>
  <c r="AG48" i="1"/>
  <c r="AG62" i="1" s="1"/>
  <c r="AY48" i="1"/>
  <c r="AY62" i="1" s="1"/>
  <c r="CA48" i="1"/>
  <c r="CA62" i="1" s="1"/>
  <c r="AZ48" i="1"/>
  <c r="AZ62" i="1" s="1"/>
  <c r="AS48" i="1"/>
  <c r="AS62" i="1" s="1"/>
  <c r="L48" i="1"/>
  <c r="L62" i="1" s="1"/>
  <c r="G48" i="1"/>
  <c r="G62" i="1" s="1"/>
  <c r="G12" i="9" s="1"/>
  <c r="M48" i="1"/>
  <c r="M62" i="1" s="1"/>
  <c r="BI48" i="1"/>
  <c r="BI62" i="1" s="1"/>
  <c r="AK48" i="1"/>
  <c r="AK62" i="1" s="1"/>
  <c r="Q48" i="1"/>
  <c r="Q62" i="1" s="1"/>
  <c r="BG48" i="1"/>
  <c r="BG62" i="1" s="1"/>
  <c r="BP48" i="1"/>
  <c r="BP62" i="1" s="1"/>
  <c r="BJ48" i="1"/>
  <c r="BJ62" i="1" s="1"/>
  <c r="BB48" i="1"/>
  <c r="BB62" i="1" s="1"/>
  <c r="AN48" i="1"/>
  <c r="AN62" i="1" s="1"/>
  <c r="AF48" i="1"/>
  <c r="AF62" i="1" s="1"/>
  <c r="V48" i="1"/>
  <c r="V62" i="1" s="1"/>
  <c r="V71" i="1" s="1"/>
  <c r="BW48" i="1"/>
  <c r="BW62" i="1" s="1"/>
  <c r="S48" i="1"/>
  <c r="S62" i="1" s="1"/>
  <c r="BV48" i="1"/>
  <c r="BV62" i="1" s="1"/>
  <c r="AT48" i="1"/>
  <c r="AT62" i="1" s="1"/>
  <c r="AL48" i="1"/>
  <c r="AL62" i="1" s="1"/>
  <c r="R48" i="1"/>
  <c r="R62" i="1" s="1"/>
  <c r="AD48" i="1"/>
  <c r="AD62" i="1" s="1"/>
  <c r="BF48" i="1"/>
  <c r="BF62" i="1" s="1"/>
  <c r="BT48" i="1"/>
  <c r="BT62" i="1" s="1"/>
  <c r="Y48" i="1"/>
  <c r="Y62" i="1" s="1"/>
  <c r="BM48" i="1"/>
  <c r="BM62" i="1" s="1"/>
  <c r="BQ48" i="1"/>
  <c r="BQ62" i="1" s="1"/>
  <c r="P48" i="1"/>
  <c r="P62" i="1" s="1"/>
  <c r="G186" i="9"/>
  <c r="E218" i="9"/>
  <c r="D49" i="9"/>
  <c r="J48" i="1"/>
  <c r="J62" i="1" s="1"/>
  <c r="AV48" i="1"/>
  <c r="AV62" i="1" s="1"/>
  <c r="BY48" i="1"/>
  <c r="BY62" i="1" s="1"/>
  <c r="G332" i="9" s="1"/>
  <c r="CB48" i="1"/>
  <c r="CB62" i="1" s="1"/>
  <c r="C364" i="9" s="1"/>
  <c r="AI48" i="1"/>
  <c r="AI62" i="1" s="1"/>
  <c r="E48" i="1"/>
  <c r="E62" i="1" s="1"/>
  <c r="AM48" i="1"/>
  <c r="AM62" i="1" s="1"/>
  <c r="AU48" i="1"/>
  <c r="AU62" i="1" s="1"/>
  <c r="AU71" i="1" s="1"/>
  <c r="E213" i="9" s="1"/>
  <c r="B441" i="1"/>
  <c r="C141" i="8"/>
  <c r="T48" i="1"/>
  <c r="T62" i="1" s="1"/>
  <c r="I382" i="9"/>
  <c r="I612" i="1"/>
  <c r="C154" i="9"/>
  <c r="F90" i="9"/>
  <c r="BS52" i="1"/>
  <c r="BS67" i="1" s="1"/>
  <c r="S52" i="1"/>
  <c r="S67" i="1" s="1"/>
  <c r="CA52" i="1"/>
  <c r="CA67" i="1" s="1"/>
  <c r="AI52" i="1"/>
  <c r="AI67" i="1" s="1"/>
  <c r="AQ52" i="1"/>
  <c r="AQ67" i="1" s="1"/>
  <c r="BG52" i="1"/>
  <c r="BG67" i="1" s="1"/>
  <c r="AJ52" i="1"/>
  <c r="AJ67" i="1" s="1"/>
  <c r="AR52" i="1"/>
  <c r="AR67" i="1" s="1"/>
  <c r="I177" i="9" s="1"/>
  <c r="AZ52" i="1"/>
  <c r="AZ67" i="1" s="1"/>
  <c r="BB52" i="1"/>
  <c r="BB67" i="1" s="1"/>
  <c r="BB71" i="1" s="1"/>
  <c r="P52" i="1"/>
  <c r="P67" i="1" s="1"/>
  <c r="BX52" i="1"/>
  <c r="BX67" i="1" s="1"/>
  <c r="CC52" i="1"/>
  <c r="CC67" i="1" s="1"/>
  <c r="D369" i="9" s="1"/>
  <c r="BJ52" i="1"/>
  <c r="BJ67" i="1" s="1"/>
  <c r="X52" i="1"/>
  <c r="X67" i="1" s="1"/>
  <c r="AL52" i="1"/>
  <c r="AL67" i="1" s="1"/>
  <c r="H52" i="1"/>
  <c r="H67" i="1" s="1"/>
  <c r="AP52" i="1"/>
  <c r="AP67" i="1" s="1"/>
  <c r="G28" i="4"/>
  <c r="B465" i="1"/>
  <c r="I90" i="9"/>
  <c r="C414" i="1"/>
  <c r="B10" i="4"/>
  <c r="C458" i="1"/>
  <c r="D218" i="9"/>
  <c r="B568" i="1"/>
  <c r="C49" i="9"/>
  <c r="E49" i="9"/>
  <c r="E305" i="9"/>
  <c r="F209" i="9"/>
  <c r="E273" i="9"/>
  <c r="D241" i="9"/>
  <c r="E145" i="9"/>
  <c r="AP71" i="1"/>
  <c r="G300" i="9"/>
  <c r="H44" i="9"/>
  <c r="B446" i="1"/>
  <c r="D242" i="1"/>
  <c r="H273" i="9"/>
  <c r="H81" i="9"/>
  <c r="E332" i="9"/>
  <c r="C418" i="1"/>
  <c r="D438" i="1"/>
  <c r="C108" i="9"/>
  <c r="F14" i="6"/>
  <c r="C471" i="1"/>
  <c r="F10" i="6"/>
  <c r="D339" i="1"/>
  <c r="D26" i="9"/>
  <c r="CE75" i="1"/>
  <c r="E177" i="9"/>
  <c r="E337" i="9"/>
  <c r="I305" i="9"/>
  <c r="F7" i="6"/>
  <c r="E204" i="1"/>
  <c r="C468" i="1"/>
  <c r="I383" i="9"/>
  <c r="D22" i="7"/>
  <c r="C40" i="5"/>
  <c r="C420" i="1"/>
  <c r="B28" i="4"/>
  <c r="F186" i="9"/>
  <c r="I17" i="9"/>
  <c r="E17" i="9"/>
  <c r="BD52" i="1"/>
  <c r="BD67" i="1" s="1"/>
  <c r="BD71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CC71" i="1"/>
  <c r="D464" i="1"/>
  <c r="D465" i="1" s="1"/>
  <c r="H154" i="9"/>
  <c r="I367" i="9"/>
  <c r="D373" i="1"/>
  <c r="D434" i="1"/>
  <c r="D292" i="1"/>
  <c r="C58" i="9"/>
  <c r="H268" i="9" l="1"/>
  <c r="CE67" i="1"/>
  <c r="D113" i="9"/>
  <c r="G49" i="9"/>
  <c r="Y71" i="1"/>
  <c r="C690" i="1" s="1"/>
  <c r="C17" i="9"/>
  <c r="D71" i="1"/>
  <c r="D21" i="9" s="1"/>
  <c r="H49" i="9"/>
  <c r="BW71" i="1"/>
  <c r="C568" i="1" s="1"/>
  <c r="O71" i="1"/>
  <c r="H53" i="9" s="1"/>
  <c r="K71" i="1"/>
  <c r="C676" i="1" s="1"/>
  <c r="AQ71" i="1"/>
  <c r="C536" i="1" s="1"/>
  <c r="G536" i="1" s="1"/>
  <c r="H172" i="9"/>
  <c r="C172" i="9"/>
  <c r="AJ71" i="1"/>
  <c r="C529" i="1" s="1"/>
  <c r="G529" i="1" s="1"/>
  <c r="CE52" i="1"/>
  <c r="X71" i="1"/>
  <c r="C689" i="1" s="1"/>
  <c r="M71" i="1"/>
  <c r="C506" i="1" s="1"/>
  <c r="G506" i="1" s="1"/>
  <c r="BJ71" i="1"/>
  <c r="C555" i="1" s="1"/>
  <c r="AW71" i="1"/>
  <c r="C542" i="1" s="1"/>
  <c r="BV71" i="1"/>
  <c r="D341" i="9" s="1"/>
  <c r="BR71" i="1"/>
  <c r="C626" i="1" s="1"/>
  <c r="E71" i="1"/>
  <c r="C498" i="1" s="1"/>
  <c r="G498" i="1" s="1"/>
  <c r="AL71" i="1"/>
  <c r="C703" i="1" s="1"/>
  <c r="E12" i="9"/>
  <c r="N71" i="1"/>
  <c r="C679" i="1" s="1"/>
  <c r="W71" i="1"/>
  <c r="C516" i="1" s="1"/>
  <c r="G516" i="1" s="1"/>
  <c r="H140" i="9"/>
  <c r="H204" i="9"/>
  <c r="C300" i="9"/>
  <c r="D204" i="9"/>
  <c r="E204" i="9"/>
  <c r="G204" i="9"/>
  <c r="BZ71" i="1"/>
  <c r="C571" i="1" s="1"/>
  <c r="BC71" i="1"/>
  <c r="C633" i="1" s="1"/>
  <c r="D44" i="9"/>
  <c r="D108" i="9"/>
  <c r="AD71" i="1"/>
  <c r="I117" i="9" s="1"/>
  <c r="AA71" i="1"/>
  <c r="C692" i="1" s="1"/>
  <c r="AY71" i="1"/>
  <c r="I213" i="9" s="1"/>
  <c r="AX71" i="1"/>
  <c r="H213" i="9" s="1"/>
  <c r="F268" i="9"/>
  <c r="AT71" i="1"/>
  <c r="D213" i="9" s="1"/>
  <c r="I204" i="9"/>
  <c r="AI71" i="1"/>
  <c r="G149" i="9" s="1"/>
  <c r="H76" i="9"/>
  <c r="G140" i="9"/>
  <c r="H305" i="9"/>
  <c r="D364" i="9"/>
  <c r="CB71" i="1"/>
  <c r="C573" i="1" s="1"/>
  <c r="E236" i="9"/>
  <c r="D332" i="9"/>
  <c r="AC71" i="1"/>
  <c r="C522" i="1" s="1"/>
  <c r="G522" i="1" s="1"/>
  <c r="I108" i="9"/>
  <c r="C273" i="9"/>
  <c r="AM71" i="1"/>
  <c r="D172" i="9"/>
  <c r="E76" i="9"/>
  <c r="S71" i="1"/>
  <c r="C332" i="9"/>
  <c r="BU71" i="1"/>
  <c r="F44" i="9"/>
  <c r="I236" i="9"/>
  <c r="BN71" i="1"/>
  <c r="C309" i="9" s="1"/>
  <c r="BY71" i="1"/>
  <c r="C570" i="1" s="1"/>
  <c r="D12" i="9"/>
  <c r="H17" i="9"/>
  <c r="C241" i="9"/>
  <c r="H177" i="9"/>
  <c r="F204" i="9"/>
  <c r="AV71" i="1"/>
  <c r="I268" i="9"/>
  <c r="BM71" i="1"/>
  <c r="Q71" i="1"/>
  <c r="C76" i="9"/>
  <c r="CA71" i="1"/>
  <c r="I332" i="9"/>
  <c r="AR71" i="1"/>
  <c r="I172" i="9"/>
  <c r="F332" i="9"/>
  <c r="BX71" i="1"/>
  <c r="G76" i="9"/>
  <c r="U71" i="1"/>
  <c r="AB71" i="1"/>
  <c r="G108" i="9"/>
  <c r="C557" i="1"/>
  <c r="C637" i="1"/>
  <c r="H277" i="9"/>
  <c r="E81" i="9"/>
  <c r="F300" i="9"/>
  <c r="BQ71" i="1"/>
  <c r="E172" i="9"/>
  <c r="AN71" i="1"/>
  <c r="H12" i="9"/>
  <c r="D300" i="9"/>
  <c r="BO71" i="1"/>
  <c r="C560" i="1" s="1"/>
  <c r="BF71" i="1"/>
  <c r="I245" i="9" s="1"/>
  <c r="F140" i="9"/>
  <c r="C177" i="9"/>
  <c r="F337" i="9"/>
  <c r="G145" i="9"/>
  <c r="C44" i="9"/>
  <c r="J71" i="1"/>
  <c r="D117" i="9"/>
  <c r="D53" i="9"/>
  <c r="I140" i="9"/>
  <c r="AK71" i="1"/>
  <c r="E44" i="9"/>
  <c r="L71" i="1"/>
  <c r="C140" i="9"/>
  <c r="AE71" i="1"/>
  <c r="F71" i="1"/>
  <c r="C62" i="1"/>
  <c r="CE48" i="1"/>
  <c r="F172" i="9"/>
  <c r="AO71" i="1"/>
  <c r="D236" i="9"/>
  <c r="BA71" i="1"/>
  <c r="C674" i="1"/>
  <c r="I21" i="9"/>
  <c r="C502" i="1"/>
  <c r="G502" i="1" s="1"/>
  <c r="E241" i="9"/>
  <c r="R71" i="1"/>
  <c r="D76" i="9"/>
  <c r="C268" i="9"/>
  <c r="BG71" i="1"/>
  <c r="AZ71" i="1"/>
  <c r="C236" i="9"/>
  <c r="F273" i="9"/>
  <c r="H71" i="1"/>
  <c r="C501" i="1" s="1"/>
  <c r="G501" i="1" s="1"/>
  <c r="G177" i="9"/>
  <c r="C113" i="9"/>
  <c r="I49" i="9"/>
  <c r="H145" i="9"/>
  <c r="I337" i="9"/>
  <c r="F76" i="9"/>
  <c r="T71" i="1"/>
  <c r="C540" i="1"/>
  <c r="G540" i="1" s="1"/>
  <c r="C712" i="1"/>
  <c r="C624" i="1"/>
  <c r="C549" i="1"/>
  <c r="G245" i="9"/>
  <c r="P71" i="1"/>
  <c r="I44" i="9"/>
  <c r="BT71" i="1"/>
  <c r="I300" i="9"/>
  <c r="AF71" i="1"/>
  <c r="D140" i="9"/>
  <c r="BP71" i="1"/>
  <c r="E300" i="9"/>
  <c r="E268" i="9"/>
  <c r="BI71" i="1"/>
  <c r="C204" i="9"/>
  <c r="AS71" i="1"/>
  <c r="AG71" i="1"/>
  <c r="E140" i="9"/>
  <c r="E108" i="9"/>
  <c r="Z71" i="1"/>
  <c r="D268" i="9"/>
  <c r="BH71" i="1"/>
  <c r="H236" i="9"/>
  <c r="BE71" i="1"/>
  <c r="BS71" i="1"/>
  <c r="H300" i="9"/>
  <c r="G268" i="9"/>
  <c r="BK71" i="1"/>
  <c r="B569" i="1"/>
  <c r="B519" i="1"/>
  <c r="B531" i="1"/>
  <c r="B552" i="1"/>
  <c r="B507" i="1"/>
  <c r="B503" i="1"/>
  <c r="B543" i="1"/>
  <c r="B509" i="1"/>
  <c r="B571" i="1"/>
  <c r="B499" i="1"/>
  <c r="B522" i="1"/>
  <c r="B562" i="1"/>
  <c r="B564" i="1"/>
  <c r="B539" i="1"/>
  <c r="B512" i="1"/>
  <c r="B566" i="1"/>
  <c r="B506" i="1"/>
  <c r="B550" i="1"/>
  <c r="F550" i="1" s="1"/>
  <c r="B567" i="1"/>
  <c r="B517" i="1"/>
  <c r="B541" i="1"/>
  <c r="B523" i="1"/>
  <c r="B530" i="1"/>
  <c r="B500" i="1"/>
  <c r="B518" i="1"/>
  <c r="B537" i="1"/>
  <c r="B513" i="1"/>
  <c r="B574" i="1"/>
  <c r="B514" i="1"/>
  <c r="B547" i="1"/>
  <c r="B502" i="1"/>
  <c r="B521" i="1"/>
  <c r="B525" i="1"/>
  <c r="B546" i="1"/>
  <c r="B505" i="1"/>
  <c r="B555" i="1"/>
  <c r="B497" i="1"/>
  <c r="B498" i="1"/>
  <c r="H498" i="1" s="1"/>
  <c r="B558" i="1"/>
  <c r="B516" i="1"/>
  <c r="F516" i="1" s="1"/>
  <c r="B538" i="1"/>
  <c r="B532" i="1"/>
  <c r="F532" i="1" s="1"/>
  <c r="B526" i="1"/>
  <c r="B545" i="1"/>
  <c r="B536" i="1"/>
  <c r="F536" i="1" s="1"/>
  <c r="B565" i="1"/>
  <c r="B548" i="1"/>
  <c r="B563" i="1"/>
  <c r="B510" i="1"/>
  <c r="B529" i="1"/>
  <c r="B520" i="1"/>
  <c r="H520" i="1" s="1"/>
  <c r="B549" i="1"/>
  <c r="B524" i="1"/>
  <c r="H524" i="1" s="1"/>
  <c r="B511" i="1"/>
  <c r="B542" i="1"/>
  <c r="B561" i="1"/>
  <c r="B504" i="1"/>
  <c r="B533" i="1"/>
  <c r="B560" i="1"/>
  <c r="B556" i="1"/>
  <c r="B534" i="1"/>
  <c r="B553" i="1"/>
  <c r="B544" i="1"/>
  <c r="F544" i="1" s="1"/>
  <c r="B573" i="1"/>
  <c r="B572" i="1"/>
  <c r="B527" i="1"/>
  <c r="B501" i="1"/>
  <c r="B515" i="1"/>
  <c r="B528" i="1"/>
  <c r="H528" i="1" s="1"/>
  <c r="B557" i="1"/>
  <c r="B540" i="1"/>
  <c r="F540" i="1" s="1"/>
  <c r="B508" i="1"/>
  <c r="B570" i="1"/>
  <c r="B551" i="1"/>
  <c r="B559" i="1"/>
  <c r="B535" i="1"/>
  <c r="B554" i="1"/>
  <c r="G17" i="9"/>
  <c r="I273" i="9"/>
  <c r="D27" i="7"/>
  <c r="B448" i="1"/>
  <c r="C669" i="1"/>
  <c r="F520" i="1"/>
  <c r="D341" i="1"/>
  <c r="C481" i="1" s="1"/>
  <c r="C50" i="8"/>
  <c r="C620" i="1"/>
  <c r="C574" i="1"/>
  <c r="D373" i="9"/>
  <c r="H209" i="9"/>
  <c r="D337" i="9"/>
  <c r="F81" i="9"/>
  <c r="I209" i="9"/>
  <c r="I241" i="9"/>
  <c r="I378" i="9"/>
  <c r="K612" i="1"/>
  <c r="C465" i="1"/>
  <c r="C126" i="8"/>
  <c r="D391" i="1"/>
  <c r="F32" i="6"/>
  <c r="C478" i="1"/>
  <c r="C305" i="9"/>
  <c r="C708" i="1"/>
  <c r="C102" i="8"/>
  <c r="C482" i="1"/>
  <c r="E21" i="9"/>
  <c r="C670" i="1"/>
  <c r="C687" i="1"/>
  <c r="C515" i="1"/>
  <c r="G515" i="1" s="1"/>
  <c r="H85" i="9"/>
  <c r="H241" i="9"/>
  <c r="I145" i="9"/>
  <c r="G209" i="9"/>
  <c r="G337" i="9"/>
  <c r="D177" i="9"/>
  <c r="C476" i="1"/>
  <c r="F16" i="6"/>
  <c r="C672" i="1"/>
  <c r="C500" i="1"/>
  <c r="G500" i="1" s="1"/>
  <c r="G21" i="9"/>
  <c r="C680" i="1"/>
  <c r="C508" i="1"/>
  <c r="G508" i="1" s="1"/>
  <c r="E245" i="9"/>
  <c r="C632" i="1"/>
  <c r="C547" i="1"/>
  <c r="D17" i="9"/>
  <c r="F305" i="9"/>
  <c r="C535" i="1"/>
  <c r="G535" i="1" s="1"/>
  <c r="C707" i="1"/>
  <c r="G181" i="9"/>
  <c r="C699" i="1"/>
  <c r="C527" i="1"/>
  <c r="G527" i="1" s="1"/>
  <c r="F149" i="9"/>
  <c r="G305" i="9"/>
  <c r="F113" i="9"/>
  <c r="F49" i="9"/>
  <c r="C369" i="9"/>
  <c r="F17" i="9"/>
  <c r="G241" i="9"/>
  <c r="C643" i="1"/>
  <c r="C617" i="1"/>
  <c r="F277" i="9"/>
  <c r="H532" i="1" l="1"/>
  <c r="C518" i="1"/>
  <c r="G518" i="1" s="1"/>
  <c r="E341" i="9"/>
  <c r="C433" i="1"/>
  <c r="C497" i="1"/>
  <c r="G497" i="1" s="1"/>
  <c r="I369" i="9"/>
  <c r="C504" i="1"/>
  <c r="G504" i="1" s="1"/>
  <c r="C642" i="1"/>
  <c r="G309" i="9"/>
  <c r="C678" i="1"/>
  <c r="C563" i="1"/>
  <c r="C517" i="1"/>
  <c r="G517" i="1" s="1"/>
  <c r="C117" i="9"/>
  <c r="D309" i="9"/>
  <c r="C631" i="1"/>
  <c r="G213" i="9"/>
  <c r="C181" i="9"/>
  <c r="C688" i="1"/>
  <c r="H181" i="9"/>
  <c r="I85" i="9"/>
  <c r="F53" i="9"/>
  <c r="C567" i="1"/>
  <c r="H149" i="9"/>
  <c r="C701" i="1"/>
  <c r="C373" i="9"/>
  <c r="C507" i="1"/>
  <c r="G507" i="1" s="1"/>
  <c r="C539" i="1"/>
  <c r="G539" i="1" s="1"/>
  <c r="C625" i="1"/>
  <c r="C531" i="1"/>
  <c r="G531" i="1" s="1"/>
  <c r="C695" i="1"/>
  <c r="C646" i="1"/>
  <c r="F245" i="9"/>
  <c r="G53" i="9"/>
  <c r="C622" i="1"/>
  <c r="H21" i="9"/>
  <c r="C548" i="1"/>
  <c r="C528" i="1"/>
  <c r="G528" i="1" s="1"/>
  <c r="C523" i="1"/>
  <c r="G523" i="1" s="1"/>
  <c r="C711" i="1"/>
  <c r="C543" i="1"/>
  <c r="H341" i="9"/>
  <c r="C694" i="1"/>
  <c r="C544" i="1"/>
  <c r="G544" i="1" s="1"/>
  <c r="C673" i="1"/>
  <c r="C619" i="1"/>
  <c r="C520" i="1"/>
  <c r="G520" i="1" s="1"/>
  <c r="C627" i="1"/>
  <c r="F117" i="9"/>
  <c r="C559" i="1"/>
  <c r="C616" i="1"/>
  <c r="C700" i="1"/>
  <c r="C645" i="1"/>
  <c r="C629" i="1"/>
  <c r="G341" i="9"/>
  <c r="C551" i="1"/>
  <c r="H117" i="9"/>
  <c r="G277" i="9"/>
  <c r="C635" i="1"/>
  <c r="C556" i="1"/>
  <c r="C698" i="1"/>
  <c r="C526" i="1"/>
  <c r="G526" i="1" s="1"/>
  <c r="E149" i="9"/>
  <c r="F181" i="9"/>
  <c r="C534" i="1"/>
  <c r="G534" i="1" s="1"/>
  <c r="C706" i="1"/>
  <c r="C638" i="1"/>
  <c r="C558" i="1"/>
  <c r="I277" i="9"/>
  <c r="E85" i="9"/>
  <c r="C684" i="1"/>
  <c r="C512" i="1"/>
  <c r="G512" i="1" s="1"/>
  <c r="C553" i="1"/>
  <c r="D277" i="9"/>
  <c r="C636" i="1"/>
  <c r="C691" i="1"/>
  <c r="E117" i="9"/>
  <c r="C519" i="1"/>
  <c r="G519" i="1" s="1"/>
  <c r="C634" i="1"/>
  <c r="E277" i="9"/>
  <c r="C554" i="1"/>
  <c r="C561" i="1"/>
  <c r="C621" i="1"/>
  <c r="E309" i="9"/>
  <c r="C685" i="1"/>
  <c r="F85" i="9"/>
  <c r="C513" i="1"/>
  <c r="G513" i="1" s="1"/>
  <c r="C530" i="1"/>
  <c r="G530" i="1" s="1"/>
  <c r="C702" i="1"/>
  <c r="I149" i="9"/>
  <c r="C521" i="1"/>
  <c r="G521" i="1" s="1"/>
  <c r="G117" i="9"/>
  <c r="C693" i="1"/>
  <c r="C641" i="1"/>
  <c r="C566" i="1"/>
  <c r="C341" i="9"/>
  <c r="C532" i="1"/>
  <c r="G532" i="1" s="1"/>
  <c r="C704" i="1"/>
  <c r="D181" i="9"/>
  <c r="C640" i="1"/>
  <c r="C565" i="1"/>
  <c r="I309" i="9"/>
  <c r="C618" i="1"/>
  <c r="C552" i="1"/>
  <c r="C277" i="9"/>
  <c r="C71" i="1"/>
  <c r="C12" i="9"/>
  <c r="CE62" i="1"/>
  <c r="G85" i="9"/>
  <c r="C686" i="1"/>
  <c r="C514" i="1"/>
  <c r="G514" i="1" s="1"/>
  <c r="H245" i="9"/>
  <c r="C614" i="1"/>
  <c r="C550" i="1"/>
  <c r="G550" i="1" s="1"/>
  <c r="C710" i="1"/>
  <c r="C213" i="9"/>
  <c r="C538" i="1"/>
  <c r="G538" i="1" s="1"/>
  <c r="I53" i="9"/>
  <c r="C681" i="1"/>
  <c r="C509" i="1"/>
  <c r="G509" i="1" s="1"/>
  <c r="C628" i="1"/>
  <c r="C545" i="1"/>
  <c r="G545" i="1" s="1"/>
  <c r="C245" i="9"/>
  <c r="D245" i="9"/>
  <c r="C546" i="1"/>
  <c r="G546" i="1" s="1"/>
  <c r="C630" i="1"/>
  <c r="F21" i="9"/>
  <c r="C499" i="1"/>
  <c r="G499" i="1" s="1"/>
  <c r="C671" i="1"/>
  <c r="C677" i="1"/>
  <c r="E53" i="9"/>
  <c r="C505" i="1"/>
  <c r="G505" i="1" s="1"/>
  <c r="C639" i="1"/>
  <c r="C564" i="1"/>
  <c r="H309" i="9"/>
  <c r="C697" i="1"/>
  <c r="C525" i="1"/>
  <c r="G525" i="1" s="1"/>
  <c r="D149" i="9"/>
  <c r="C511" i="1"/>
  <c r="G511" i="1" s="1"/>
  <c r="C683" i="1"/>
  <c r="D85" i="9"/>
  <c r="C524" i="1"/>
  <c r="G524" i="1" s="1"/>
  <c r="C696" i="1"/>
  <c r="C149" i="9"/>
  <c r="C53" i="9"/>
  <c r="C675" i="1"/>
  <c r="C503" i="1"/>
  <c r="G503" i="1" s="1"/>
  <c r="E181" i="9"/>
  <c r="C705" i="1"/>
  <c r="C533" i="1"/>
  <c r="G533" i="1" s="1"/>
  <c r="F309" i="9"/>
  <c r="C623" i="1"/>
  <c r="C562" i="1"/>
  <c r="C644" i="1"/>
  <c r="C569" i="1"/>
  <c r="F341" i="9"/>
  <c r="C537" i="1"/>
  <c r="G537" i="1" s="1"/>
  <c r="C709" i="1"/>
  <c r="I181" i="9"/>
  <c r="I341" i="9"/>
  <c r="C647" i="1"/>
  <c r="C572" i="1"/>
  <c r="C85" i="9"/>
  <c r="C682" i="1"/>
  <c r="C510" i="1"/>
  <c r="G510" i="1" s="1"/>
  <c r="C541" i="1"/>
  <c r="C713" i="1"/>
  <c r="F213" i="9"/>
  <c r="F498" i="1"/>
  <c r="F528" i="1"/>
  <c r="H516" i="1"/>
  <c r="H536" i="1"/>
  <c r="F524" i="1"/>
  <c r="F515" i="1"/>
  <c r="H515" i="1"/>
  <c r="F497" i="1"/>
  <c r="H497" i="1"/>
  <c r="H511" i="1"/>
  <c r="F511" i="1"/>
  <c r="H499" i="1"/>
  <c r="F499" i="1"/>
  <c r="F501" i="1"/>
  <c r="H501" i="1" s="1"/>
  <c r="H517" i="1"/>
  <c r="F517" i="1"/>
  <c r="H540" i="1"/>
  <c r="B496" i="1"/>
  <c r="H496" i="1" s="1"/>
  <c r="H505" i="1"/>
  <c r="F505" i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F496" i="1" l="1"/>
  <c r="H514" i="1"/>
  <c r="H544" i="1"/>
  <c r="H550" i="1"/>
  <c r="I364" i="9"/>
  <c r="C428" i="1"/>
  <c r="C441" i="1" s="1"/>
  <c r="CE71" i="1"/>
  <c r="C648" i="1"/>
  <c r="M716" i="1" s="1"/>
  <c r="D615" i="1"/>
  <c r="C496" i="1"/>
  <c r="G496" i="1" s="1"/>
  <c r="C668" i="1"/>
  <c r="C21" i="9"/>
  <c r="H545" i="1"/>
  <c r="F545" i="1"/>
  <c r="F525" i="1"/>
  <c r="H525" i="1" s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716" i="1"/>
  <c r="I373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2" i="1"/>
  <c r="D674" i="1"/>
  <c r="D685" i="1"/>
  <c r="D636" i="1"/>
  <c r="D637" i="1"/>
  <c r="D713" i="1"/>
  <c r="D647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2" i="1"/>
  <c r="D697" i="1"/>
  <c r="D709" i="1"/>
  <c r="D707" i="1"/>
  <c r="D698" i="1"/>
  <c r="D63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17" i="1"/>
  <c r="D716" i="1"/>
  <c r="D690" i="1"/>
  <c r="D702" i="1"/>
  <c r="D694" i="1"/>
  <c r="D616" i="1"/>
  <c r="E623" i="1" l="1"/>
  <c r="E716" i="1" s="1"/>
  <c r="E612" i="1"/>
  <c r="D715" i="1"/>
  <c r="E639" i="1" l="1"/>
  <c r="E627" i="1"/>
  <c r="E683" i="1"/>
  <c r="E645" i="1"/>
  <c r="E702" i="1"/>
  <c r="E711" i="1"/>
  <c r="E633" i="1"/>
  <c r="E706" i="1"/>
  <c r="E641" i="1"/>
  <c r="E682" i="1"/>
  <c r="E704" i="1"/>
  <c r="E638" i="1"/>
  <c r="E632" i="1"/>
  <c r="E629" i="1"/>
  <c r="E709" i="1"/>
  <c r="E698" i="1"/>
  <c r="E643" i="1"/>
  <c r="E625" i="1"/>
  <c r="E669" i="1"/>
  <c r="E695" i="1"/>
  <c r="E642" i="1"/>
  <c r="E691" i="1"/>
  <c r="E712" i="1"/>
  <c r="E626" i="1"/>
  <c r="E690" i="1"/>
  <c r="E636" i="1"/>
  <c r="E640" i="1"/>
  <c r="E696" i="1"/>
  <c r="E634" i="1"/>
  <c r="E703" i="1"/>
  <c r="E646" i="1"/>
  <c r="E705" i="1"/>
  <c r="E693" i="1"/>
  <c r="E670" i="1"/>
  <c r="E697" i="1"/>
  <c r="E684" i="1"/>
  <c r="E681" i="1"/>
  <c r="E680" i="1"/>
  <c r="E701" i="1"/>
  <c r="E624" i="1"/>
  <c r="F624" i="1" s="1"/>
  <c r="E707" i="1"/>
  <c r="E708" i="1"/>
  <c r="E699" i="1"/>
  <c r="E713" i="1"/>
  <c r="E671" i="1"/>
  <c r="E676" i="1"/>
  <c r="E628" i="1"/>
  <c r="E637" i="1"/>
  <c r="E631" i="1"/>
  <c r="E710" i="1"/>
  <c r="E675" i="1"/>
  <c r="E673" i="1"/>
  <c r="E668" i="1"/>
  <c r="E687" i="1"/>
  <c r="E694" i="1"/>
  <c r="E644" i="1"/>
  <c r="E635" i="1"/>
  <c r="E647" i="1"/>
  <c r="E700" i="1"/>
  <c r="E692" i="1"/>
  <c r="E678" i="1"/>
  <c r="E672" i="1"/>
  <c r="E688" i="1"/>
  <c r="E679" i="1"/>
  <c r="E689" i="1"/>
  <c r="E630" i="1"/>
  <c r="E685" i="1"/>
  <c r="E686" i="1"/>
  <c r="E677" i="1"/>
  <c r="E674" i="1"/>
  <c r="F692" i="1" l="1"/>
  <c r="F679" i="1"/>
  <c r="F695" i="1"/>
  <c r="F635" i="1"/>
  <c r="F700" i="1"/>
  <c r="F686" i="1"/>
  <c r="F678" i="1"/>
  <c r="F687" i="1"/>
  <c r="F673" i="1"/>
  <c r="F709" i="1"/>
  <c r="F688" i="1"/>
  <c r="F694" i="1"/>
  <c r="F643" i="1"/>
  <c r="F671" i="1"/>
  <c r="F638" i="1"/>
  <c r="F647" i="1"/>
  <c r="F631" i="1"/>
  <c r="F636" i="1"/>
  <c r="F707" i="1"/>
  <c r="F640" i="1"/>
  <c r="F716" i="1"/>
  <c r="F670" i="1"/>
  <c r="F633" i="1"/>
  <c r="F701" i="1"/>
  <c r="F672" i="1"/>
  <c r="F698" i="1"/>
  <c r="F693" i="1"/>
  <c r="F704" i="1"/>
  <c r="F685" i="1"/>
  <c r="F641" i="1"/>
  <c r="F690" i="1"/>
  <c r="F669" i="1"/>
  <c r="F634" i="1"/>
  <c r="F705" i="1"/>
  <c r="F642" i="1"/>
  <c r="F629" i="1"/>
  <c r="F680" i="1"/>
  <c r="F708" i="1"/>
  <c r="F697" i="1"/>
  <c r="F625" i="1"/>
  <c r="G625" i="1" s="1"/>
  <c r="F676" i="1"/>
  <c r="F684" i="1"/>
  <c r="F644" i="1"/>
  <c r="F711" i="1"/>
  <c r="F677" i="1"/>
  <c r="F712" i="1"/>
  <c r="F646" i="1"/>
  <c r="F713" i="1"/>
  <c r="F630" i="1"/>
  <c r="F702" i="1"/>
  <c r="F703" i="1"/>
  <c r="F637" i="1"/>
  <c r="F645" i="1"/>
  <c r="F674" i="1"/>
  <c r="F639" i="1"/>
  <c r="F699" i="1"/>
  <c r="F706" i="1"/>
  <c r="F683" i="1"/>
  <c r="F627" i="1"/>
  <c r="F626" i="1"/>
  <c r="F691" i="1"/>
  <c r="F681" i="1"/>
  <c r="F675" i="1"/>
  <c r="F689" i="1"/>
  <c r="F696" i="1"/>
  <c r="F682" i="1"/>
  <c r="F628" i="1"/>
  <c r="F668" i="1"/>
  <c r="F710" i="1"/>
  <c r="F632" i="1"/>
  <c r="E715" i="1"/>
  <c r="G713" i="1" l="1"/>
  <c r="G684" i="1"/>
  <c r="G685" i="1"/>
  <c r="G708" i="1"/>
  <c r="G682" i="1"/>
  <c r="G706" i="1"/>
  <c r="G688" i="1"/>
  <c r="G693" i="1"/>
  <c r="G702" i="1"/>
  <c r="G681" i="1"/>
  <c r="G628" i="1"/>
  <c r="G638" i="1"/>
  <c r="G680" i="1"/>
  <c r="G700" i="1"/>
  <c r="G646" i="1"/>
  <c r="G673" i="1"/>
  <c r="G645" i="1"/>
  <c r="G712" i="1"/>
  <c r="G647" i="1"/>
  <c r="G697" i="1"/>
  <c r="G637" i="1"/>
  <c r="G709" i="1"/>
  <c r="G690" i="1"/>
  <c r="G686" i="1"/>
  <c r="G701" i="1"/>
  <c r="G696" i="1"/>
  <c r="G627" i="1"/>
  <c r="G670" i="1"/>
  <c r="G634" i="1"/>
  <c r="G630" i="1"/>
  <c r="G668" i="1"/>
  <c r="G633" i="1"/>
  <c r="G675" i="1"/>
  <c r="G699" i="1"/>
  <c r="G707" i="1"/>
  <c r="G683" i="1"/>
  <c r="G674" i="1"/>
  <c r="G679" i="1"/>
  <c r="G689" i="1"/>
  <c r="G703" i="1"/>
  <c r="G694" i="1"/>
  <c r="G695" i="1"/>
  <c r="G642" i="1"/>
  <c r="G678" i="1"/>
  <c r="G672" i="1"/>
  <c r="G692" i="1"/>
  <c r="G671" i="1"/>
  <c r="G698" i="1"/>
  <c r="G711" i="1"/>
  <c r="G704" i="1"/>
  <c r="G635" i="1"/>
  <c r="G636" i="1"/>
  <c r="G626" i="1"/>
  <c r="G640" i="1"/>
  <c r="G639" i="1"/>
  <c r="G632" i="1"/>
  <c r="G641" i="1"/>
  <c r="G710" i="1"/>
  <c r="G669" i="1"/>
  <c r="G631" i="1"/>
  <c r="G716" i="1"/>
  <c r="G691" i="1"/>
  <c r="G629" i="1"/>
  <c r="G643" i="1"/>
  <c r="G644" i="1"/>
  <c r="G676" i="1"/>
  <c r="G687" i="1"/>
  <c r="G705" i="1"/>
  <c r="G677" i="1"/>
  <c r="F715" i="1"/>
  <c r="G715" i="1" l="1"/>
  <c r="H628" i="1"/>
  <c r="H636" i="1" l="1"/>
  <c r="H698" i="1"/>
  <c r="H634" i="1"/>
  <c r="H706" i="1"/>
  <c r="H631" i="1"/>
  <c r="H671" i="1"/>
  <c r="H700" i="1"/>
  <c r="H697" i="1"/>
  <c r="H710" i="1"/>
  <c r="H693" i="1"/>
  <c r="H684" i="1"/>
  <c r="H690" i="1"/>
  <c r="H695" i="1"/>
  <c r="H709" i="1"/>
  <c r="H678" i="1"/>
  <c r="H716" i="1"/>
  <c r="H633" i="1"/>
  <c r="H647" i="1"/>
  <c r="H689" i="1"/>
  <c r="H711" i="1"/>
  <c r="H686" i="1"/>
  <c r="H672" i="1"/>
  <c r="H674" i="1"/>
  <c r="H676" i="1"/>
  <c r="H705" i="1"/>
  <c r="H629" i="1"/>
  <c r="H673" i="1"/>
  <c r="H708" i="1"/>
  <c r="H683" i="1"/>
  <c r="H707" i="1"/>
  <c r="H682" i="1"/>
  <c r="H694" i="1"/>
  <c r="H691" i="1"/>
  <c r="H668" i="1"/>
  <c r="H688" i="1"/>
  <c r="H696" i="1"/>
  <c r="H677" i="1"/>
  <c r="H670" i="1"/>
  <c r="H644" i="1"/>
  <c r="H643" i="1"/>
  <c r="H669" i="1"/>
  <c r="H675" i="1"/>
  <c r="H687" i="1"/>
  <c r="H630" i="1"/>
  <c r="H681" i="1"/>
  <c r="H637" i="1"/>
  <c r="H679" i="1"/>
  <c r="H685" i="1"/>
  <c r="H639" i="1"/>
  <c r="H640" i="1"/>
  <c r="H704" i="1"/>
  <c r="H632" i="1"/>
  <c r="H712" i="1"/>
  <c r="H638" i="1"/>
  <c r="H642" i="1"/>
  <c r="H702" i="1"/>
  <c r="H699" i="1"/>
  <c r="H635" i="1"/>
  <c r="H646" i="1"/>
  <c r="H680" i="1"/>
  <c r="H703" i="1"/>
  <c r="H692" i="1"/>
  <c r="H641" i="1"/>
  <c r="H701" i="1"/>
  <c r="H645" i="1"/>
  <c r="H713" i="1"/>
  <c r="H715" i="1" l="1"/>
  <c r="I629" i="1"/>
  <c r="I682" i="1" l="1"/>
  <c r="I668" i="1"/>
  <c r="I707" i="1"/>
  <c r="I711" i="1"/>
  <c r="I672" i="1"/>
  <c r="I684" i="1"/>
  <c r="I630" i="1"/>
  <c r="I704" i="1"/>
  <c r="I691" i="1"/>
  <c r="I701" i="1"/>
  <c r="I693" i="1"/>
  <c r="I674" i="1"/>
  <c r="I694" i="1"/>
  <c r="I671" i="1"/>
  <c r="I705" i="1"/>
  <c r="I706" i="1"/>
  <c r="I633" i="1"/>
  <c r="I637" i="1"/>
  <c r="I645" i="1"/>
  <c r="I676" i="1"/>
  <c r="I690" i="1"/>
  <c r="I698" i="1"/>
  <c r="I686" i="1"/>
  <c r="I632" i="1"/>
  <c r="I638" i="1"/>
  <c r="I703" i="1"/>
  <c r="I710" i="1"/>
  <c r="I699" i="1"/>
  <c r="I642" i="1"/>
  <c r="I681" i="1"/>
  <c r="I631" i="1"/>
  <c r="I683" i="1"/>
  <c r="I639" i="1"/>
  <c r="I687" i="1"/>
  <c r="I700" i="1"/>
  <c r="I646" i="1"/>
  <c r="I688" i="1"/>
  <c r="I685" i="1"/>
  <c r="I641" i="1"/>
  <c r="I697" i="1"/>
  <c r="I673" i="1"/>
  <c r="I708" i="1"/>
  <c r="I675" i="1"/>
  <c r="I670" i="1"/>
  <c r="I716" i="1"/>
  <c r="I677" i="1"/>
  <c r="I635" i="1"/>
  <c r="I634" i="1"/>
  <c r="I709" i="1"/>
  <c r="I696" i="1"/>
  <c r="I643" i="1"/>
  <c r="I702" i="1"/>
  <c r="I692" i="1"/>
  <c r="I689" i="1"/>
  <c r="I644" i="1"/>
  <c r="I647" i="1"/>
  <c r="I712" i="1"/>
  <c r="I636" i="1"/>
  <c r="I695" i="1"/>
  <c r="I678" i="1"/>
  <c r="I640" i="1"/>
  <c r="I669" i="1"/>
  <c r="I680" i="1"/>
  <c r="I713" i="1"/>
  <c r="I679" i="1"/>
  <c r="I715" i="1" l="1"/>
  <c r="J630" i="1"/>
  <c r="J670" i="1" l="1"/>
  <c r="J691" i="1"/>
  <c r="J699" i="1"/>
  <c r="J716" i="1"/>
  <c r="J681" i="1"/>
  <c r="J694" i="1"/>
  <c r="J683" i="1"/>
  <c r="J673" i="1"/>
  <c r="J706" i="1"/>
  <c r="J644" i="1"/>
  <c r="J698" i="1"/>
  <c r="J690" i="1"/>
  <c r="J709" i="1"/>
  <c r="J636" i="1"/>
  <c r="J675" i="1"/>
  <c r="J682" i="1"/>
  <c r="J634" i="1"/>
  <c r="J684" i="1"/>
  <c r="J701" i="1"/>
  <c r="J676" i="1"/>
  <c r="J705" i="1"/>
  <c r="J702" i="1"/>
  <c r="J712" i="1"/>
  <c r="J672" i="1"/>
  <c r="J713" i="1"/>
  <c r="J680" i="1"/>
  <c r="J635" i="1"/>
  <c r="J708" i="1"/>
  <c r="J639" i="1"/>
  <c r="J689" i="1"/>
  <c r="J641" i="1"/>
  <c r="J711" i="1"/>
  <c r="J671" i="1"/>
  <c r="J693" i="1"/>
  <c r="J640" i="1"/>
  <c r="J646" i="1"/>
  <c r="J692" i="1"/>
  <c r="J674" i="1"/>
  <c r="J668" i="1"/>
  <c r="J677" i="1"/>
  <c r="J637" i="1"/>
  <c r="J633" i="1"/>
  <c r="J697" i="1"/>
  <c r="J696" i="1"/>
  <c r="J679" i="1"/>
  <c r="J688" i="1"/>
  <c r="J695" i="1"/>
  <c r="J638" i="1"/>
  <c r="J647" i="1"/>
  <c r="J704" i="1"/>
  <c r="J686" i="1"/>
  <c r="J678" i="1"/>
  <c r="J643" i="1"/>
  <c r="J642" i="1"/>
  <c r="J632" i="1"/>
  <c r="J685" i="1"/>
  <c r="J669" i="1"/>
  <c r="J703" i="1"/>
  <c r="J707" i="1"/>
  <c r="J631" i="1"/>
  <c r="J687" i="1"/>
  <c r="J700" i="1"/>
  <c r="J645" i="1"/>
  <c r="J710" i="1"/>
  <c r="J715" i="1" l="1"/>
  <c r="K644" i="1"/>
  <c r="L647" i="1"/>
  <c r="L676" i="1" s="1"/>
  <c r="L679" i="1"/>
  <c r="L675" i="1" l="1"/>
  <c r="L710" i="1"/>
  <c r="L713" i="1"/>
  <c r="L705" i="1"/>
  <c r="L680" i="1"/>
  <c r="L703" i="1"/>
  <c r="L707" i="1"/>
  <c r="L690" i="1"/>
  <c r="L683" i="1"/>
  <c r="L669" i="1"/>
  <c r="L691" i="1"/>
  <c r="L702" i="1"/>
  <c r="L704" i="1"/>
  <c r="L712" i="1"/>
  <c r="L697" i="1"/>
  <c r="L677" i="1"/>
  <c r="L700" i="1"/>
  <c r="L674" i="1"/>
  <c r="L708" i="1"/>
  <c r="L688" i="1"/>
  <c r="L670" i="1"/>
  <c r="L668" i="1"/>
  <c r="L693" i="1"/>
  <c r="L709" i="1"/>
  <c r="L692" i="1"/>
  <c r="L681" i="1"/>
  <c r="L694" i="1"/>
  <c r="L701" i="1"/>
  <c r="L682" i="1"/>
  <c r="L695" i="1"/>
  <c r="L687" i="1"/>
  <c r="L673" i="1"/>
  <c r="L698" i="1"/>
  <c r="L672" i="1"/>
  <c r="K685" i="1"/>
  <c r="K683" i="1"/>
  <c r="M683" i="1" s="1"/>
  <c r="K686" i="1"/>
  <c r="K706" i="1"/>
  <c r="K687" i="1"/>
  <c r="K708" i="1"/>
  <c r="K709" i="1"/>
  <c r="K710" i="1"/>
  <c r="M710" i="1" s="1"/>
  <c r="K680" i="1"/>
  <c r="K676" i="1"/>
  <c r="M676" i="1" s="1"/>
  <c r="K679" i="1"/>
  <c r="M679" i="1" s="1"/>
  <c r="K700" i="1"/>
  <c r="K688" i="1"/>
  <c r="K675" i="1"/>
  <c r="M675" i="1" s="1"/>
  <c r="K684" i="1"/>
  <c r="K712" i="1"/>
  <c r="K713" i="1"/>
  <c r="M713" i="1" s="1"/>
  <c r="K705" i="1"/>
  <c r="M705" i="1" s="1"/>
  <c r="K682" i="1"/>
  <c r="M682" i="1" s="1"/>
  <c r="K678" i="1"/>
  <c r="K699" i="1"/>
  <c r="K677" i="1"/>
  <c r="M677" i="1" s="1"/>
  <c r="K673" i="1"/>
  <c r="K716" i="1"/>
  <c r="K707" i="1"/>
  <c r="M707" i="1" s="1"/>
  <c r="K689" i="1"/>
  <c r="K702" i="1"/>
  <c r="K695" i="1"/>
  <c r="K671" i="1"/>
  <c r="K696" i="1"/>
  <c r="K691" i="1"/>
  <c r="K701" i="1"/>
  <c r="K669" i="1"/>
  <c r="K690" i="1"/>
  <c r="K674" i="1"/>
  <c r="K668" i="1"/>
  <c r="K681" i="1"/>
  <c r="K693" i="1"/>
  <c r="K704" i="1"/>
  <c r="K711" i="1"/>
  <c r="K698" i="1"/>
  <c r="K694" i="1"/>
  <c r="K670" i="1"/>
  <c r="M670" i="1" s="1"/>
  <c r="K703" i="1"/>
  <c r="M703" i="1" s="1"/>
  <c r="K692" i="1"/>
  <c r="K672" i="1"/>
  <c r="K697" i="1"/>
  <c r="L711" i="1"/>
  <c r="M711" i="1" s="1"/>
  <c r="L671" i="1"/>
  <c r="L689" i="1"/>
  <c r="M689" i="1" s="1"/>
  <c r="L696" i="1"/>
  <c r="L678" i="1"/>
  <c r="L685" i="1"/>
  <c r="L699" i="1"/>
  <c r="L684" i="1"/>
  <c r="L686" i="1"/>
  <c r="L706" i="1"/>
  <c r="L716" i="1"/>
  <c r="M690" i="1" l="1"/>
  <c r="M680" i="1"/>
  <c r="M671" i="1"/>
  <c r="F23" i="9" s="1"/>
  <c r="M712" i="1"/>
  <c r="M704" i="1"/>
  <c r="C119" i="9"/>
  <c r="M673" i="1"/>
  <c r="H23" i="9" s="1"/>
  <c r="M709" i="1"/>
  <c r="I183" i="9" s="1"/>
  <c r="M681" i="1"/>
  <c r="I55" i="9" s="1"/>
  <c r="M669" i="1"/>
  <c r="D23" i="9" s="1"/>
  <c r="M697" i="1"/>
  <c r="D151" i="9" s="1"/>
  <c r="M674" i="1"/>
  <c r="I23" i="9" s="1"/>
  <c r="M691" i="1"/>
  <c r="E119" i="9" s="1"/>
  <c r="M701" i="1"/>
  <c r="H151" i="9" s="1"/>
  <c r="M698" i="1"/>
  <c r="M699" i="1"/>
  <c r="F151" i="9" s="1"/>
  <c r="M700" i="1"/>
  <c r="L715" i="1"/>
  <c r="C215" i="9"/>
  <c r="F215" i="9"/>
  <c r="G55" i="9"/>
  <c r="G183" i="9"/>
  <c r="H55" i="9"/>
  <c r="D183" i="9"/>
  <c r="C87" i="9"/>
  <c r="M684" i="1"/>
  <c r="M686" i="1"/>
  <c r="M692" i="1"/>
  <c r="M687" i="1"/>
  <c r="D119" i="9"/>
  <c r="E23" i="9"/>
  <c r="M694" i="1"/>
  <c r="M693" i="1"/>
  <c r="M696" i="1"/>
  <c r="E55" i="9"/>
  <c r="E183" i="9"/>
  <c r="C55" i="9"/>
  <c r="D55" i="9"/>
  <c r="M708" i="1"/>
  <c r="D87" i="9"/>
  <c r="M688" i="1"/>
  <c r="M702" i="1"/>
  <c r="M685" i="1"/>
  <c r="C183" i="9"/>
  <c r="K715" i="1"/>
  <c r="M668" i="1"/>
  <c r="M678" i="1"/>
  <c r="E215" i="9"/>
  <c r="M706" i="1"/>
  <c r="M672" i="1"/>
  <c r="G23" i="9" s="1"/>
  <c r="M695" i="1"/>
  <c r="I119" i="9" s="1"/>
  <c r="D215" i="9"/>
  <c r="H87" i="9" l="1"/>
  <c r="E151" i="9"/>
  <c r="G151" i="9"/>
  <c r="F55" i="9"/>
  <c r="C151" i="9"/>
  <c r="I87" i="9"/>
  <c r="G87" i="9"/>
  <c r="H119" i="9"/>
  <c r="F183" i="9"/>
  <c r="C23" i="9"/>
  <c r="M715" i="1"/>
  <c r="I151" i="9"/>
  <c r="H183" i="9"/>
  <c r="F119" i="9"/>
  <c r="E87" i="9"/>
  <c r="F87" i="9"/>
  <c r="G119" i="9"/>
</calcChain>
</file>

<file path=xl/sharedStrings.xml><?xml version="1.0" encoding="utf-8"?>
<sst xmlns="http://schemas.openxmlformats.org/spreadsheetml/2006/main" count="4674" uniqueCount="1281">
  <si>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</si>
  <si>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</si>
  <si>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</si>
  <si>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</si>
  <si>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</si>
  <si>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</si>
  <si>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</si>
  <si>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</si>
  <si>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</si>
  <si>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</si>
  <si>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</si>
  <si>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</si>
  <si>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</si>
  <si>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</si>
  <si>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</si>
  <si>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</si>
  <si>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</si>
  <si>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</si>
  <si>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</si>
  <si>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</si>
  <si>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</si>
  <si>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</si>
  <si>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</si>
  <si>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</si>
  <si>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</si>
  <si>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</si>
  <si>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</si>
  <si>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</si>
  <si>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</si>
  <si>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</si>
  <si>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</si>
  <si>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</si>
  <si>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</si>
  <si>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</si>
  <si>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</si>
  <si>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</si>
  <si>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</si>
  <si>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</si>
  <si>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</si>
  <si>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</si>
  <si>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</si>
  <si>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</si>
  <si>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</si>
  <si>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</si>
  <si>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</si>
  <si>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</si>
  <si>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</si>
  <si>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</si>
  <si>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</si>
  <si>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</si>
  <si>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</si>
  <si>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</si>
  <si>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</si>
  <si>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</si>
  <si>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</si>
  <si>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</si>
  <si>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</si>
  <si>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</si>
  <si>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</si>
  <si>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</si>
  <si>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</si>
  <si>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</si>
  <si>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</si>
  <si>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</si>
  <si>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</si>
  <si>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</si>
  <si>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</si>
  <si>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</si>
  <si>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</si>
  <si>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</si>
  <si>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</si>
  <si>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</si>
  <si>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</si>
  <si>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</si>
  <si>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</si>
  <si>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</si>
  <si>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</si>
  <si>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</si>
  <si>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</si>
  <si>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</si>
  <si>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</si>
  <si>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</si>
  <si>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</si>
  <si>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</si>
  <si>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</si>
  <si>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</si>
  <si>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</si>
  <si>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</si>
  <si>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</si>
  <si>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</si>
  <si>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</si>
  <si>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</si>
  <si>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</si>
  <si>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</si>
  <si>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</si>
  <si>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</si>
  <si>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</si>
  <si>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</si>
  <si>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</si>
  <si>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</si>
  <si>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</si>
  <si>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</si>
  <si>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</si>
  <si>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</si>
  <si>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</si>
  <si>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</si>
  <si>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</si>
  <si>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</si>
  <si>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</si>
  <si>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</si>
  <si>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</si>
  <si>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</si>
  <si>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</si>
  <si>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</si>
  <si>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</si>
  <si>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</si>
  <si>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</si>
  <si>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</si>
  <si>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</si>
  <si>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</si>
  <si>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</si>
  <si>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</si>
  <si>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</si>
  <si>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</si>
  <si>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</si>
  <si>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</si>
  <si>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</si>
  <si>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</si>
  <si>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</si>
  <si>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</si>
  <si>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</si>
  <si>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</si>
  <si>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</si>
  <si>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</si>
  <si>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</si>
  <si>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</si>
  <si>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</si>
  <si>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</si>
  <si>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</si>
  <si>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</si>
  <si>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</si>
  <si>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</si>
  <si>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</si>
  <si>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</si>
  <si>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</si>
  <si>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</si>
  <si>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</si>
  <si>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</si>
  <si>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</si>
  <si>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</si>
  <si>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</si>
  <si>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</si>
  <si>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</si>
  <si>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</si>
  <si>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</si>
  <si>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</si>
  <si>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</si>
  <si>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</si>
  <si>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</si>
  <si>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</si>
  <si>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</si>
  <si>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</si>
  <si>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</si>
  <si>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</si>
  <si>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</si>
  <si>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</si>
  <si>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</si>
  <si>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</si>
  <si>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</si>
  <si>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</si>
  <si>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</si>
  <si>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</si>
  <si>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</si>
  <si>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</si>
  <si>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</si>
  <si>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</si>
  <si>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</si>
  <si>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</si>
  <si>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</si>
  <si>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</si>
  <si>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</si>
  <si>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</si>
  <si>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</si>
  <si>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</si>
  <si>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</si>
  <si>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</si>
  <si>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</si>
  <si>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</si>
  <si>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</si>
  <si>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</si>
  <si>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</si>
  <si>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</si>
  <si>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</si>
  <si>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</si>
  <si>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</si>
  <si>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</si>
  <si>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</si>
  <si>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</si>
  <si>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</si>
  <si>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</si>
  <si>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</si>
  <si>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</si>
  <si>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</si>
  <si>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</si>
  <si>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</si>
  <si>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</si>
  <si>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</si>
  <si>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</si>
  <si>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</si>
  <si>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</si>
  <si>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</si>
  <si>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</si>
  <si>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</si>
  <si>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</si>
  <si>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</si>
  <si>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</si>
  <si>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</si>
  <si>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</si>
  <si>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</si>
  <si>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</si>
  <si>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</si>
  <si>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</si>
  <si>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</si>
  <si>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</si>
  <si>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</si>
  <si>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</si>
  <si>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</si>
  <si>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</si>
  <si>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</si>
  <si>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</si>
  <si>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</si>
  <si>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</si>
  <si>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</si>
  <si>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</si>
  <si>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</si>
  <si>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</si>
  <si>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</si>
  <si>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</si>
  <si>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</si>
  <si>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</si>
  <si>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</si>
  <si>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</si>
  <si>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</si>
  <si>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</si>
  <si>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</si>
  <si>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</si>
  <si>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</si>
  <si>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</si>
  <si>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</si>
  <si>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</si>
  <si>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</si>
  <si>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</si>
  <si>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</si>
  <si>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</si>
  <si>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</si>
  <si>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</si>
  <si>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</si>
  <si>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</si>
  <si>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</si>
  <si>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</si>
  <si>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</si>
  <si>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</si>
  <si>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</si>
  <si>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</si>
  <si>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</si>
  <si>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</si>
  <si>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</si>
  <si>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</si>
  <si>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</si>
  <si>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</si>
  <si>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</si>
  <si>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</si>
  <si>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</si>
  <si>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</si>
  <si>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</si>
  <si>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</si>
  <si>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</si>
  <si>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</si>
  <si>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</si>
  <si>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</si>
  <si>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</si>
  <si>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</si>
  <si>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</si>
  <si>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</si>
  <si>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</si>
  <si>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</si>
  <si>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</si>
  <si>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</si>
  <si>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</si>
  <si>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</si>
  <si>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</si>
  <si>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</si>
  <si>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</si>
  <si>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</si>
  <si>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</si>
  <si>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</si>
  <si>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</si>
  <si>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</si>
  <si>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</si>
  <si>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</si>
  <si>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</si>
  <si>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</si>
  <si>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</si>
  <si>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</si>
  <si>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</si>
  <si>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</si>
  <si>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</si>
  <si>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</si>
  <si>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</si>
  <si>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</si>
  <si>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</si>
  <si>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</si>
  <si>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</si>
  <si>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</si>
  <si>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</si>
  <si>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</si>
  <si>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</si>
  <si>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</si>
  <si>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</si>
  <si>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</si>
  <si>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</si>
  <si>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</si>
  <si>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</si>
  <si>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</si>
  <si>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</si>
  <si>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</si>
  <si>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</si>
  <si>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</si>
  <si>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</si>
  <si>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</si>
  <si>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</si>
  <si>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</si>
  <si>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</si>
  <si>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</si>
  <si>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</si>
  <si>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</si>
  <si>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</si>
  <si>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</si>
  <si>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</si>
  <si>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</si>
  <si>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</si>
  <si>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</si>
  <si>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</si>
  <si>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</si>
  <si>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</si>
  <si>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</si>
  <si>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</si>
  <si>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</si>
  <si>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</si>
  <si>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</si>
  <si>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</si>
  <si>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</si>
  <si>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</si>
  <si>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</si>
  <si>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</si>
  <si>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</si>
  <si>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</si>
  <si>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</si>
  <si>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</si>
  <si>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</si>
  <si>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</si>
  <si>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</si>
  <si>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</si>
  <si>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</si>
  <si>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</si>
  <si>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</si>
  <si>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</si>
  <si>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</si>
  <si>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</si>
  <si>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</si>
  <si>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</si>
  <si>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</si>
  <si>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</si>
  <si>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</si>
  <si>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</si>
  <si>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</si>
  <si>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</si>
  <si>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</si>
  <si>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</si>
  <si>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</si>
  <si>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</si>
  <si>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</si>
  <si>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</si>
  <si>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</si>
  <si>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</si>
  <si>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</si>
  <si>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</si>
  <si>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</si>
  <si>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</si>
  <si>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</si>
  <si>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</si>
  <si>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</si>
  <si>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</si>
  <si>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</si>
  <si>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</si>
  <si>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</si>
  <si>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</si>
  <si>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</si>
  <si>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</si>
  <si>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</si>
  <si>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</si>
  <si>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</si>
  <si>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</si>
  <si>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</si>
  <si>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</si>
  <si>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</si>
  <si>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</si>
  <si>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</si>
  <si>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</si>
  <si>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</si>
  <si>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</si>
  <si>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</si>
  <si>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</si>
  <si>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</si>
  <si>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</si>
  <si>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</si>
  <si>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</si>
  <si>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</si>
  <si>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</si>
  <si>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</si>
  <si>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</si>
  <si>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</si>
  <si>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</si>
  <si>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</si>
  <si>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</si>
  <si>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</si>
  <si>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</si>
  <si>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</si>
  <si>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</si>
  <si>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</si>
  <si>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</si>
  <si>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</si>
  <si>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</si>
  <si>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</si>
  <si>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</si>
  <si>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</si>
  <si>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</si>
  <si>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</si>
  <si>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</si>
  <si>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</si>
  <si>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</si>
  <si>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</si>
  <si>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</si>
  <si>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</si>
  <si>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</si>
  <si>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</si>
  <si>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</si>
  <si>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</si>
  <si>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</si>
  <si>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</si>
  <si>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</si>
  <si>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</si>
  <si>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</si>
  <si>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</si>
  <si>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</si>
  <si>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</si>
  <si>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</si>
  <si>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</si>
  <si>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</si>
  <si>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</si>
  <si>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</si>
  <si>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</si>
  <si>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</si>
  <si>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</si>
  <si>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</si>
  <si>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</si>
  <si>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</si>
  <si>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</si>
  <si>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</si>
  <si>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</si>
  <si>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</si>
  <si>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</si>
  <si>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</si>
  <si>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</si>
  <si>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</si>
  <si>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</si>
  <si>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</si>
  <si>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</si>
  <si>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</si>
  <si>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</si>
  <si>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</si>
  <si>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</si>
  <si>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</si>
  <si>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</si>
  <si>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</si>
  <si>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</si>
  <si>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</si>
  <si>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</si>
  <si>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</si>
  <si>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</si>
  <si>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</si>
  <si>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</si>
  <si>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</si>
  <si>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</si>
  <si>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</si>
  <si>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</si>
  <si>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</si>
  <si>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</si>
  <si>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</si>
  <si>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</si>
  <si>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</si>
  <si>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</si>
  <si>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</si>
  <si>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</si>
  <si>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</si>
  <si>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</si>
  <si>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</si>
  <si>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</si>
  <si>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</si>
  <si>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</si>
  <si>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</si>
  <si>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</si>
  <si>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</si>
  <si>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</si>
  <si>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</si>
  <si>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</si>
  <si>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</si>
  <si>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</si>
  <si>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</si>
  <si>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</si>
  <si>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</si>
  <si>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</si>
  <si>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</si>
  <si>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</si>
  <si>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</si>
  <si>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</si>
  <si>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</si>
  <si>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</si>
  <si>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</si>
  <si>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</si>
  <si>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</si>
  <si>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</si>
  <si>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</si>
  <si>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</si>
  <si>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</si>
  <si>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</si>
  <si>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</si>
  <si>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</si>
  <si>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</si>
  <si>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</si>
  <si>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</si>
  <si>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</si>
  <si>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</si>
  <si>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</si>
  <si>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</si>
  <si>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</si>
  <si>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</si>
  <si>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</si>
  <si>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</si>
  <si>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</si>
  <si>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</si>
  <si>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</si>
  <si>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</si>
  <si>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</si>
  <si>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</si>
  <si>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</si>
  <si>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</si>
  <si>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</si>
  <si>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</si>
  <si>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</si>
  <si>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</si>
  <si>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</si>
  <si>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</si>
  <si>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</si>
  <si>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</si>
  <si>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</si>
  <si>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</si>
  <si>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</si>
  <si>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</si>
  <si>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</si>
  <si>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</si>
  <si>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</si>
  <si>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</si>
  <si>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</si>
  <si>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</si>
  <si>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</si>
  <si>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</si>
  <si>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</si>
  <si>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</si>
  <si>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</si>
  <si>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</si>
  <si>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</si>
  <si>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</si>
  <si>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</si>
  <si>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</si>
  <si>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</si>
  <si>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</si>
  <si>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</si>
  <si>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</si>
  <si>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</si>
  <si>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</si>
  <si>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</si>
  <si>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</si>
  <si>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</si>
  <si>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</si>
  <si>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</si>
  <si>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</si>
  <si>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</si>
  <si>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</si>
  <si>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</si>
  <si>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</si>
  <si>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</si>
  <si>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</si>
  <si>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</si>
  <si>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</si>
  <si>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</si>
  <si>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</si>
  <si>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</si>
  <si>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</si>
  <si>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</si>
  <si>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</si>
  <si>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</si>
  <si>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</si>
  <si>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</si>
  <si>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</si>
  <si>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</si>
  <si>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</si>
  <si>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</si>
  <si>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</si>
  <si>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</si>
  <si>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</si>
  <si>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</si>
  <si>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</si>
  <si>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</si>
  <si>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</si>
  <si>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</si>
  <si>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</si>
  <si>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</si>
  <si>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</si>
  <si>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</si>
  <si>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</si>
  <si>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</si>
  <si>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</si>
  <si>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</si>
  <si>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</si>
  <si>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</si>
  <si>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</si>
  <si>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</si>
  <si>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</si>
  <si>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</si>
  <si>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</si>
  <si>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</si>
  <si>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</si>
  <si>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</si>
  <si>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</si>
  <si>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</si>
  <si>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</si>
  <si>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</si>
  <si>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</si>
  <si>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</si>
  <si>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</si>
  <si>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</si>
  <si>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</si>
  <si>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</si>
  <si>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</si>
  <si>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</si>
  <si>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</si>
  <si>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</si>
  <si>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</si>
  <si>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</si>
  <si>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</si>
  <si>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</si>
  <si>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</si>
  <si>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</si>
  <si>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</si>
  <si>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</si>
  <si>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</si>
  <si>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</si>
  <si>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</si>
  <si>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</si>
  <si>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</si>
  <si>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</si>
  <si>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</si>
  <si>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</si>
  <si>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</si>
  <si>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</si>
  <si>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</si>
  <si>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</si>
  <si>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</si>
  <si>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</si>
  <si>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</si>
  <si>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</si>
  <si>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</si>
  <si>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</si>
  <si>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</si>
  <si>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</si>
  <si>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</si>
  <si>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</si>
  <si>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</si>
  <si>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</si>
  <si>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</si>
  <si>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</si>
  <si>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</si>
  <si>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</si>
  <si>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</si>
  <si>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</si>
  <si>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</si>
  <si>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</si>
  <si>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</si>
  <si>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</si>
  <si>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</si>
  <si>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</si>
  <si>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</si>
  <si>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</si>
  <si>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</si>
  <si>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</si>
  <si>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</si>
  <si>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</si>
  <si>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</si>
  <si>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</si>
  <si>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</si>
  <si>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</si>
  <si>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</si>
  <si>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</si>
  <si>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</si>
  <si>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</si>
  <si>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</si>
  <si>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</si>
  <si>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</si>
  <si>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</si>
  <si>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</si>
  <si>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</si>
  <si>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</si>
  <si>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</si>
  <si>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</si>
  <si>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</si>
  <si>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</si>
  <si>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</si>
  <si>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</si>
  <si>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</si>
  <si>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</si>
  <si>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</si>
  <si>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</si>
  <si>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</si>
  <si>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</si>
  <si>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</si>
  <si>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</si>
  <si>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</si>
  <si>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</si>
  <si>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</si>
  <si>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</si>
  <si>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</si>
  <si>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</si>
  <si>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</si>
  <si>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</si>
  <si>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</si>
  <si>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</si>
  <si>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</si>
  <si>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</si>
  <si>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</si>
  <si>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</si>
  <si>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</si>
  <si>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</si>
  <si>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</si>
  <si>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</si>
  <si>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</si>
  <si>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</si>
  <si>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</si>
  <si>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</si>
  <si>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</si>
  <si>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</si>
  <si>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</si>
  <si>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</si>
  <si>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</si>
  <si>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</si>
  <si>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</si>
  <si>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</si>
  <si>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</si>
  <si>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</si>
  <si>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</si>
  <si>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</si>
  <si>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</si>
  <si>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</si>
  <si>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</si>
  <si>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</si>
  <si>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</si>
  <si>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</si>
  <si>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</si>
  <si>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</si>
  <si>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</si>
  <si>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</si>
  <si>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</si>
  <si>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</si>
  <si>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</si>
  <si>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</si>
  <si>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</si>
  <si>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</si>
  <si>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</si>
  <si>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</si>
  <si>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</si>
  <si>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</si>
  <si>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</si>
  <si>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</si>
  <si>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</si>
  <si>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</si>
  <si>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</si>
  <si>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</si>
  <si>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</si>
  <si>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</si>
  <si>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</si>
  <si>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</si>
  <si>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</si>
  <si>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</si>
  <si>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</si>
  <si>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</si>
  <si>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</si>
  <si>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</si>
  <si>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</si>
  <si>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</si>
  <si>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</si>
  <si>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</si>
  <si>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</si>
  <si>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</si>
  <si>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</si>
  <si>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</si>
  <si>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</si>
  <si>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</si>
  <si>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</si>
  <si>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</si>
  <si>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</si>
  <si>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</si>
  <si>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</si>
  <si>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</si>
  <si>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</si>
  <si>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</si>
  <si>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</si>
  <si>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</si>
  <si>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</si>
  <si>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</si>
  <si>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</si>
  <si>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</si>
  <si>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</si>
  <si>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</si>
  <si>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</si>
  <si>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</si>
  <si>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</si>
  <si>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</si>
  <si>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</si>
  <si>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</si>
  <si>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</si>
  <si>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</si>
  <si>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</si>
  <si>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</si>
  <si>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</si>
  <si>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</si>
  <si>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</si>
  <si>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</si>
  <si>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</si>
  <si>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</si>
  <si>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</si>
  <si>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</si>
  <si>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</si>
  <si>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</si>
  <si>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</si>
  <si>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</si>
  <si>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</si>
  <si>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</si>
  <si>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</si>
  <si>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</si>
  <si>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</si>
  <si>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</si>
  <si>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</si>
  <si>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</si>
  <si>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</si>
  <si>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</si>
  <si>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</si>
  <si>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</si>
  <si>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</si>
  <si>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</si>
  <si>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</si>
  <si>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</si>
  <si>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</si>
  <si>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</si>
  <si>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</si>
  <si>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</si>
  <si>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</si>
  <si>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</si>
  <si>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</si>
  <si>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</si>
  <si>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</si>
  <si>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</si>
  <si>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</si>
  <si>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</si>
  <si>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</si>
  <si>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</si>
  <si>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</si>
  <si>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</si>
  <si>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</si>
  <si>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</si>
  <si>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</si>
  <si>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</si>
  <si>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</si>
  <si>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</si>
  <si>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</si>
  <si>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</si>
  <si>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</si>
  <si>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</si>
  <si>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</si>
  <si>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</si>
  <si>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</si>
  <si>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</si>
  <si>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</si>
  <si>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</si>
  <si>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</si>
  <si>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</si>
  <si>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</si>
  <si>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</si>
  <si>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</si>
  <si>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</si>
  <si>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</si>
  <si>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</si>
  <si>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</si>
  <si>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</si>
  <si>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</si>
  <si>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</si>
  <si>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</si>
  <si>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</si>
  <si>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</si>
  <si>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</si>
  <si>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</si>
  <si>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</si>
  <si>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</si>
  <si>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</si>
  <si>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</si>
  <si>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</si>
  <si>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</si>
  <si>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</si>
  <si>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</si>
  <si>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</si>
  <si>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</si>
  <si>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</si>
  <si>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</si>
  <si>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</si>
  <si>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</si>
  <si>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</si>
  <si>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</si>
  <si>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</si>
  <si>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</si>
  <si>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</si>
  <si>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</si>
  <si>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</si>
  <si>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</si>
  <si>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</si>
  <si>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</si>
  <si>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</si>
  <si>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</si>
  <si>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</si>
  <si>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</si>
  <si>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</si>
  <si>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</si>
  <si>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</si>
  <si>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</si>
  <si>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</si>
  <si>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</si>
  <si>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</si>
  <si>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</si>
  <si>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</si>
  <si>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</si>
  <si>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</si>
  <si>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</si>
  <si>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</si>
  <si>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</si>
  <si>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</si>
  <si>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</si>
  <si>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</si>
  <si>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</si>
  <si>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</si>
  <si>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</si>
  <si>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</si>
  <si>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</si>
  <si>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</si>
  <si>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</si>
  <si>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</si>
  <si>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</si>
  <si>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</si>
  <si>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</si>
  <si>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</si>
  <si>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</si>
  <si>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</si>
  <si>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</si>
  <si>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</si>
  <si>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</si>
  <si>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</si>
  <si>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</si>
  <si>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</si>
  <si>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</si>
  <si>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</si>
  <si>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</si>
  <si>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</si>
  <si>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</si>
  <si>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</si>
  <si>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</si>
  <si>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</si>
  <si>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</si>
  <si>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</si>
  <si>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</si>
  <si>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</si>
  <si>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</si>
  <si>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</si>
  <si>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</si>
  <si>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</si>
  <si>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</si>
  <si>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</si>
  <si>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</si>
  <si>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</si>
  <si>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</si>
  <si>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</si>
  <si>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</si>
  <si>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</si>
  <si>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</si>
  <si>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</si>
  <si>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</si>
  <si>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</si>
  <si>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</si>
  <si>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</si>
  <si>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</si>
  <si>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</si>
  <si>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</si>
  <si>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</si>
  <si>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</si>
  <si>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</si>
  <si>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</si>
  <si>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</si>
  <si>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</si>
  <si>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</si>
  <si>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</si>
  <si>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</si>
  <si>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</si>
  <si>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</si>
  <si>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</si>
  <si>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</si>
  <si>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</si>
  <si>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</si>
  <si>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</si>
  <si>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</si>
  <si>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</si>
  <si>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</si>
  <si>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</si>
  <si>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</si>
  <si>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</si>
  <si>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</si>
  <si>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</si>
  <si>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</si>
  <si>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</si>
  <si>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</si>
  <si>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</si>
  <si>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</si>
  <si>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</si>
  <si>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</si>
  <si>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</si>
  <si>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</si>
  <si>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</si>
  <si>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</si>
  <si>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</si>
  <si>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</si>
  <si>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</si>
  <si>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</si>
  <si>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</si>
  <si>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</si>
  <si>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</si>
  <si>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</si>
  <si>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</si>
  <si>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</si>
  <si>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</si>
  <si>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</si>
  <si>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</si>
  <si>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</si>
  <si>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</si>
  <si>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</si>
  <si>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</si>
  <si>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</si>
  <si>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</si>
  <si>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</si>
  <si>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</si>
  <si>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</si>
  <si>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</si>
  <si>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</si>
  <si>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</si>
  <si>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</si>
  <si>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</si>
  <si>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</si>
  <si>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</si>
  <si>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</si>
  <si>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</si>
  <si>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</si>
  <si>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</si>
  <si>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</si>
  <si>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</si>
  <si>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</si>
  <si>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</si>
  <si>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</si>
  <si>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</si>
  <si>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</si>
  <si>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</si>
  <si>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</si>
  <si>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</si>
  <si>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</si>
  <si>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</si>
  <si>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</si>
  <si>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</si>
  <si>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</si>
  <si>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</si>
  <si>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</si>
  <si>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</si>
  <si>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</si>
  <si>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</si>
  <si>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</si>
  <si>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</si>
  <si>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</si>
  <si>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</si>
  <si>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</si>
  <si>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</si>
  <si>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</si>
  <si>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</si>
  <si>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</si>
  <si>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</si>
  <si>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</si>
  <si>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</si>
  <si>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</si>
  <si>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</si>
  <si>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</si>
  <si>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</si>
  <si>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</si>
  <si>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</si>
  <si>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</si>
  <si>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</si>
  <si>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</si>
  <si>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</si>
  <si>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</si>
  <si>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</si>
  <si>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</si>
  <si>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</si>
  <si>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</si>
  <si>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</si>
  <si>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</si>
  <si>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</si>
  <si>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</si>
  <si>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</si>
  <si>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</si>
  <si>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</si>
  <si>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</si>
  <si>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</si>
  <si>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</si>
  <si>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</si>
  <si>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</si>
  <si>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</si>
  <si>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</si>
  <si>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</si>
  <si>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</si>
  <si>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</si>
  <si>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</si>
  <si>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</si>
  <si>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</si>
  <si>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</si>
  <si>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</si>
  <si>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</si>
  <si>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</si>
  <si>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</si>
  <si>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</si>
  <si>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</si>
  <si>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</si>
  <si>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</si>
  <si>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</si>
  <si>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</si>
  <si>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</si>
  <si>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</si>
  <si>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</si>
  <si>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</si>
  <si>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</si>
  <si>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</si>
  <si>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</si>
  <si>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</si>
  <si>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</si>
  <si>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</si>
  <si>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</si>
  <si>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</si>
  <si>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</si>
  <si>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</si>
  <si>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</si>
  <si>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</si>
  <si>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</si>
  <si>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</si>
  <si>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</si>
  <si>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</si>
  <si>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</si>
  <si>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</si>
  <si>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</si>
  <si>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</si>
  <si>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</si>
  <si>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</si>
  <si>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</si>
  <si>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</si>
  <si>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</si>
  <si>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</si>
  <si>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</si>
  <si>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</si>
  <si>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</si>
  <si>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</si>
  <si>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</si>
  <si>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</si>
  <si>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</si>
  <si>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</si>
  <si>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</si>
  <si>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</si>
  <si>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</si>
  <si>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</si>
  <si>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</si>
  <si>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</si>
  <si>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</si>
  <si>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</si>
  <si>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</si>
  <si>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</si>
  <si>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</si>
  <si>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</si>
  <si>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</si>
  <si>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</si>
  <si>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</si>
  <si>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</si>
  <si>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</si>
  <si>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</si>
  <si>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</si>
  <si>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</si>
  <si>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</si>
  <si>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</si>
  <si>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</si>
  <si>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</si>
  <si>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</si>
  <si>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</si>
  <si>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</si>
  <si>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</si>
  <si>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</si>
  <si>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</si>
  <si>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</si>
  <si>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</si>
  <si>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</si>
  <si>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</si>
  <si>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</si>
  <si>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</si>
  <si>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</si>
  <si>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</si>
  <si>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</si>
  <si>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</si>
  <si>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</si>
  <si>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</si>
  <si>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</si>
  <si>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</si>
  <si>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</si>
  <si>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</si>
  <si>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</si>
  <si>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</si>
  <si>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</si>
  <si>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</si>
  <si>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</si>
  <si>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</si>
  <si>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</si>
  <si>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</si>
  <si>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</si>
  <si>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</si>
  <si>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</si>
  <si>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</si>
  <si>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</si>
  <si>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</si>
  <si>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</si>
  <si>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</si>
  <si>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</si>
  <si>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</si>
  <si>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06/30/2017</t>
  </si>
  <si>
    <t>2016</t>
  </si>
  <si>
    <t>915</t>
  </si>
  <si>
    <t>Lourdes Counseling Center</t>
  </si>
  <si>
    <t>1175 Carondelet Drive</t>
  </si>
  <si>
    <t>Richalnd, WA 99352</t>
  </si>
  <si>
    <t>Benton</t>
  </si>
  <si>
    <t>John Serle</t>
  </si>
  <si>
    <t>Frank Becker</t>
  </si>
  <si>
    <t>Bart Gallant</t>
  </si>
  <si>
    <t>(509) 547-7704</t>
  </si>
  <si>
    <t>(509) 542-3070</t>
  </si>
  <si>
    <t>X</t>
  </si>
  <si>
    <t>Rob Monical</t>
  </si>
  <si>
    <t>Charlie Pearce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</si>
</sst>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37" fontId="6" fillId="0" borderId="0"/>
    <xf numFmtId="37" fontId="6" fillId="0" borderId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3" fontId="9" fillId="0" borderId="1" xfId="1" quotePrefix="1" applyFont="1" applyBorder="1" applyProtection="1">
      <protection locked="0"/>
    </xf>
    <xf numFmtId="43" fontId="9" fillId="0" borderId="1" xfId="1" quotePrefix="1" applyFont="1" applyFill="1" applyBorder="1" applyProtection="1">
      <protection locked="0"/>
    </xf>
    <xf numFmtId="43" fontId="9" fillId="4" borderId="14" xfId="1" applyFont="1" applyFill="1" applyBorder="1" applyProtection="1">
      <protection locked="0"/>
    </xf>
    <xf numFmtId="43" fontId="9" fillId="4" borderId="14" xfId="1" quotePrefix="1" applyFont="1" applyFill="1" applyBorder="1" applyProtection="1">
      <protection locked="0"/>
    </xf>
    <xf numFmtId="43" fontId="9" fillId="4" borderId="1" xfId="1" quotePrefix="1" applyFont="1" applyFill="1" applyBorder="1" applyAlignment="1" applyProtection="1">
      <alignment horizontal="left"/>
      <protection locked="0"/>
    </xf>
    <xf numFmtId="43" fontId="9" fillId="4" borderId="1" xfId="1" applyFont="1" applyFill="1" applyBorder="1" applyProtection="1">
      <protection locked="0"/>
    </xf>
    <xf numFmtId="43" fontId="9" fillId="9" borderId="1" xfId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3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94" transitionEvaluation="1" transitionEntry="1" codeName="Sheet1">
    <pageSetUpPr autoPageBreaks="0" fitToPage="1"/>
  </sheetPr>
  <dimension ref="A1:CF719"/>
  <sheetViews>
    <sheetView showGridLines="0" tabSelected="1" topLeftCell="A694" zoomScale="75" zoomScaleNormal="75" workbookViewId="0">
      <selection activeCell="A720" sqref="A720:XFD81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3936369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1187717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30651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2243243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79092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44711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276285</v>
      </c>
      <c r="BM48" s="195">
        <f>ROUND(((B48/CE61)*BM61),0)</f>
        <v>0</v>
      </c>
      <c r="BN48" s="195">
        <f>ROUND(((B48/CE61)*BN61),0)</f>
        <v>11433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63236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3936368</v>
      </c>
    </row>
    <row r="49" spans="1:84" ht="12.6" customHeight="1" x14ac:dyDescent="0.25">
      <c r="A49" s="175" t="s">
        <v>206</v>
      </c>
      <c r="B49" s="195">
        <f>B47+B48</f>
        <v>3936369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330298.37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52920.74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1050.28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156841.09999999998</v>
      </c>
      <c r="BF51" s="184">
        <v>0</v>
      </c>
      <c r="BG51" s="184">
        <v>0</v>
      </c>
      <c r="BH51" s="184">
        <v>7511.51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757.78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549379.78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6124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5"/>
      <c r="T59" s="245"/>
      <c r="U59" s="224">
        <v>4598</v>
      </c>
      <c r="V59" s="185"/>
      <c r="W59" s="185"/>
      <c r="X59" s="185"/>
      <c r="Y59" s="185"/>
      <c r="Z59" s="185"/>
      <c r="AA59" s="185"/>
      <c r="AB59" s="245"/>
      <c r="AC59" s="185"/>
      <c r="AD59" s="185"/>
      <c r="AE59" s="185"/>
      <c r="AF59" s="185">
        <v>98369</v>
      </c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36630</v>
      </c>
      <c r="AZ59" s="185"/>
      <c r="BA59" s="245"/>
      <c r="BB59" s="245"/>
      <c r="BC59" s="245"/>
      <c r="BD59" s="245"/>
      <c r="BE59" s="185">
        <v>48770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0</v>
      </c>
      <c r="D60" s="187">
        <v>0</v>
      </c>
      <c r="E60" s="187">
        <v>0</v>
      </c>
      <c r="F60" s="223">
        <v>0</v>
      </c>
      <c r="G60" s="187">
        <v>0</v>
      </c>
      <c r="H60" s="187">
        <v>79.017274038461551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0</v>
      </c>
      <c r="Q60" s="221">
        <v>0</v>
      </c>
      <c r="R60" s="221">
        <v>0</v>
      </c>
      <c r="S60" s="221"/>
      <c r="T60" s="221"/>
      <c r="U60" s="221">
        <v>1.8240384615384615</v>
      </c>
      <c r="V60" s="221">
        <v>0</v>
      </c>
      <c r="W60" s="221">
        <v>0</v>
      </c>
      <c r="X60" s="221">
        <v>0</v>
      </c>
      <c r="Y60" s="221">
        <v>0</v>
      </c>
      <c r="Z60" s="221">
        <v>0</v>
      </c>
      <c r="AA60" s="221">
        <v>0</v>
      </c>
      <c r="AB60" s="221">
        <v>119.12072596153845</v>
      </c>
      <c r="AC60" s="221">
        <v>0</v>
      </c>
      <c r="AD60" s="221">
        <v>0</v>
      </c>
      <c r="AE60" s="221">
        <v>0</v>
      </c>
      <c r="AF60" s="221">
        <v>309.34590865384621</v>
      </c>
      <c r="AG60" s="221">
        <v>0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36.706721153846154</v>
      </c>
      <c r="AV60" s="221"/>
      <c r="AW60" s="221"/>
      <c r="AX60" s="221"/>
      <c r="AY60" s="221">
        <v>20.435576923076923</v>
      </c>
      <c r="AZ60" s="221">
        <v>0</v>
      </c>
      <c r="BA60" s="221"/>
      <c r="BB60" s="221"/>
      <c r="BC60" s="221"/>
      <c r="BD60" s="221"/>
      <c r="BE60" s="221">
        <v>43.169317307692303</v>
      </c>
      <c r="BF60" s="221">
        <v>40.657740384615387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26.802932692307692</v>
      </c>
      <c r="BM60" s="221">
        <v>0</v>
      </c>
      <c r="BN60" s="221">
        <v>0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161.65383653846152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0</v>
      </c>
      <c r="CD60" s="246" t="s">
        <v>221</v>
      </c>
      <c r="CE60" s="248">
        <f t="shared" ref="CE60:CE70" si="0">SUM(C60:CD60)</f>
        <v>838.73407211538461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0</v>
      </c>
      <c r="F61" s="185">
        <v>0</v>
      </c>
      <c r="G61" s="184">
        <v>0</v>
      </c>
      <c r="H61" s="184">
        <f>4372128.39+2141</f>
        <v>4374269.3899999997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0</v>
      </c>
      <c r="Q61" s="185">
        <v>0</v>
      </c>
      <c r="R61" s="185">
        <v>0</v>
      </c>
      <c r="S61" s="185"/>
      <c r="T61" s="185"/>
      <c r="U61" s="185">
        <v>0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  <c r="AA61" s="185">
        <v>0</v>
      </c>
      <c r="AB61" s="185">
        <v>112884.56</v>
      </c>
      <c r="AC61" s="185">
        <v>0</v>
      </c>
      <c r="AD61" s="185">
        <v>0</v>
      </c>
      <c r="AE61" s="185">
        <v>0</v>
      </c>
      <c r="AF61" s="185">
        <v>8261692.4799999977</v>
      </c>
      <c r="AG61" s="185">
        <v>0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291290.2</v>
      </c>
      <c r="AV61" s="185"/>
      <c r="AW61" s="185"/>
      <c r="AX61" s="185"/>
      <c r="AY61" s="185">
        <v>0</v>
      </c>
      <c r="AZ61" s="185">
        <v>0</v>
      </c>
      <c r="BA61" s="185"/>
      <c r="BB61" s="185"/>
      <c r="BC61" s="185"/>
      <c r="BD61" s="185"/>
      <c r="BE61" s="185">
        <v>164668.34000000003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1017537.56</v>
      </c>
      <c r="BM61" s="185">
        <v>0</v>
      </c>
      <c r="BN61" s="185">
        <v>42108.41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232892.7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46" t="s">
        <v>221</v>
      </c>
      <c r="CE61" s="195">
        <f t="shared" si="0"/>
        <v>14497343.639999995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1187717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30651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2243243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79092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44711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276285</v>
      </c>
      <c r="BM62" s="195">
        <f t="shared" si="1"/>
        <v>0</v>
      </c>
      <c r="BN62" s="195">
        <f t="shared" si="1"/>
        <v>11433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63236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3936368</v>
      </c>
      <c r="CF62" s="249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125469.65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61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6" t="s">
        <v>221</v>
      </c>
      <c r="CE63" s="195">
        <f t="shared" si="0"/>
        <v>125530.65</v>
      </c>
      <c r="CF63" s="249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0</v>
      </c>
      <c r="F64" s="185">
        <v>0</v>
      </c>
      <c r="G64" s="184">
        <v>0</v>
      </c>
      <c r="H64" s="184">
        <f>444419.68-3297</f>
        <v>441122.68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0</v>
      </c>
      <c r="Q64" s="185">
        <v>0</v>
      </c>
      <c r="R64" s="185">
        <v>0</v>
      </c>
      <c r="S64" s="185">
        <v>0</v>
      </c>
      <c r="T64" s="185">
        <v>0</v>
      </c>
      <c r="U64" s="185">
        <v>0</v>
      </c>
      <c r="V64" s="185">
        <v>0</v>
      </c>
      <c r="W64" s="185">
        <v>0</v>
      </c>
      <c r="X64" s="185">
        <v>0</v>
      </c>
      <c r="Y64" s="185">
        <v>0</v>
      </c>
      <c r="Z64" s="185">
        <v>0</v>
      </c>
      <c r="AA64" s="185">
        <v>0</v>
      </c>
      <c r="AB64" s="185">
        <v>143558.04</v>
      </c>
      <c r="AC64" s="185">
        <v>0</v>
      </c>
      <c r="AD64" s="185">
        <v>0</v>
      </c>
      <c r="AE64" s="185">
        <v>0</v>
      </c>
      <c r="AF64" s="185">
        <v>145814.24999999994</v>
      </c>
      <c r="AG64" s="185">
        <v>0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1929.25</v>
      </c>
      <c r="AV64" s="185">
        <v>0</v>
      </c>
      <c r="AW64" s="185">
        <v>0</v>
      </c>
      <c r="AX64" s="185">
        <v>0</v>
      </c>
      <c r="AY64" s="185">
        <v>623.19000000000005</v>
      </c>
      <c r="AZ64" s="185">
        <v>0</v>
      </c>
      <c r="BA64" s="185">
        <v>191.95999999999998</v>
      </c>
      <c r="BB64" s="185">
        <v>0</v>
      </c>
      <c r="BC64" s="185">
        <v>0</v>
      </c>
      <c r="BD64" s="185">
        <v>0</v>
      </c>
      <c r="BE64" s="185">
        <v>1974.27</v>
      </c>
      <c r="BF64" s="185">
        <v>2289.42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11954.089999999998</v>
      </c>
      <c r="BM64" s="185">
        <v>0</v>
      </c>
      <c r="BN64" s="185">
        <v>0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1571.28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46" t="s">
        <v>221</v>
      </c>
      <c r="CE64" s="195">
        <f t="shared" si="0"/>
        <v>751028.42999999993</v>
      </c>
      <c r="CF64" s="249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1693.8600000000001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f>102101.51+2410</f>
        <v>104511.51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100978.54999999999</v>
      </c>
      <c r="BF65" s="185">
        <v>2095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27960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6" t="s">
        <v>221</v>
      </c>
      <c r="CE65" s="195">
        <f t="shared" si="0"/>
        <v>237238.91999999998</v>
      </c>
      <c r="CF65" s="249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0</v>
      </c>
      <c r="F66" s="184">
        <v>0</v>
      </c>
      <c r="G66" s="184">
        <v>0</v>
      </c>
      <c r="H66" s="184">
        <v>34064.740000000005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0</v>
      </c>
      <c r="Q66" s="185">
        <v>0</v>
      </c>
      <c r="R66" s="185">
        <v>0</v>
      </c>
      <c r="S66" s="184">
        <v>0</v>
      </c>
      <c r="T66" s="184">
        <v>0</v>
      </c>
      <c r="U66" s="185">
        <v>126397.6</v>
      </c>
      <c r="V66" s="185">
        <v>0</v>
      </c>
      <c r="W66" s="185">
        <v>0</v>
      </c>
      <c r="X66" s="185">
        <v>0</v>
      </c>
      <c r="Y66" s="185">
        <v>0</v>
      </c>
      <c r="Z66" s="185">
        <v>0</v>
      </c>
      <c r="AA66" s="185">
        <v>0</v>
      </c>
      <c r="AB66" s="185">
        <v>341.21</v>
      </c>
      <c r="AC66" s="185">
        <v>0</v>
      </c>
      <c r="AD66" s="185">
        <v>0</v>
      </c>
      <c r="AE66" s="185">
        <v>0</v>
      </c>
      <c r="AF66" s="185">
        <v>198607.83000000002</v>
      </c>
      <c r="AG66" s="185">
        <v>0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394844.95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32511.19</v>
      </c>
      <c r="BF66" s="185">
        <v>214883.31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236.25</v>
      </c>
      <c r="BM66" s="185">
        <v>0</v>
      </c>
      <c r="BN66" s="185">
        <v>0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46" t="s">
        <v>221</v>
      </c>
      <c r="CE66" s="195">
        <f t="shared" si="0"/>
        <v>1001887.0800000001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330298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52921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1050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156841</v>
      </c>
      <c r="BF67" s="195">
        <f t="shared" si="3"/>
        <v>0</v>
      </c>
      <c r="BG67" s="195">
        <f t="shared" si="3"/>
        <v>0</v>
      </c>
      <c r="BH67" s="195">
        <f t="shared" si="3"/>
        <v>7512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758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549380</v>
      </c>
      <c r="CF67" s="249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4070.35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131288.77000000002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30860</v>
      </c>
      <c r="BF68" s="185">
        <v>0</v>
      </c>
      <c r="BG68" s="185">
        <v>13013.3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6" t="s">
        <v>221</v>
      </c>
      <c r="CE68" s="195">
        <f t="shared" si="0"/>
        <v>179232.42</v>
      </c>
      <c r="CF68" s="249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0</v>
      </c>
      <c r="F69" s="185">
        <v>0</v>
      </c>
      <c r="G69" s="184">
        <v>0</v>
      </c>
      <c r="H69" s="184">
        <f>1353888.08+822277</f>
        <v>2176165.08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0</v>
      </c>
      <c r="S69" s="185">
        <v>0</v>
      </c>
      <c r="T69" s="184">
        <v>0</v>
      </c>
      <c r="U69" s="185">
        <v>11293.87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223824.58999999997</v>
      </c>
      <c r="AC69" s="185">
        <v>0</v>
      </c>
      <c r="AD69" s="185">
        <v>0</v>
      </c>
      <c r="AE69" s="185">
        <v>0</v>
      </c>
      <c r="AF69" s="185">
        <f>3216977.93+822278</f>
        <v>4039255.93</v>
      </c>
      <c r="AG69" s="185">
        <v>0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60271.58</v>
      </c>
      <c r="AV69" s="185">
        <v>0</v>
      </c>
      <c r="AW69" s="185">
        <v>0</v>
      </c>
      <c r="AX69" s="185">
        <v>0</v>
      </c>
      <c r="AY69" s="185">
        <v>35304.589999999997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72918.849999999991</v>
      </c>
      <c r="BF69" s="185">
        <v>16031.16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157207.53</v>
      </c>
      <c r="BM69" s="185">
        <v>0</v>
      </c>
      <c r="BN69" s="185">
        <v>201570.26999999996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94905.61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188">
        <v>285854</v>
      </c>
      <c r="CE69" s="195">
        <f t="shared" si="0"/>
        <v>7374603.0600000005</v>
      </c>
      <c r="CF69" s="249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4447.93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362464.27999999997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2504.3399999999997</v>
      </c>
      <c r="CE70" s="195">
        <f t="shared" si="0"/>
        <v>369416.55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8670422.8200000003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137691.47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511259.39999999997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14814931.489999996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432583.03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431822.73</v>
      </c>
      <c r="AZ71" s="195">
        <f t="shared" si="6"/>
        <v>0</v>
      </c>
      <c r="BA71" s="195">
        <f t="shared" si="6"/>
        <v>191.95999999999998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605463.20000000007</v>
      </c>
      <c r="BF71" s="195">
        <f t="shared" si="6"/>
        <v>235298.89</v>
      </c>
      <c r="BG71" s="195">
        <f t="shared" si="6"/>
        <v>13013.3</v>
      </c>
      <c r="BH71" s="195">
        <f t="shared" si="6"/>
        <v>7512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1463220.4300000002</v>
      </c>
      <c r="BM71" s="195">
        <f t="shared" si="6"/>
        <v>0</v>
      </c>
      <c r="BN71" s="195">
        <f t="shared" si="6"/>
        <v>283071.67999999993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393363.59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2">
        <f>CD69-CD70</f>
        <v>283349.65999999997</v>
      </c>
      <c r="CE71" s="195">
        <f>SUM(CE61:CE69)-CE70</f>
        <v>28283195.649999995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0</v>
      </c>
      <c r="F73" s="185">
        <v>0</v>
      </c>
      <c r="G73" s="184">
        <v>0</v>
      </c>
      <c r="H73" s="184">
        <v>20092651.57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330082.5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983060.39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1.06</v>
      </c>
      <c r="AV73" s="185">
        <v>0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21405795.52</v>
      </c>
      <c r="CF73" s="249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0</v>
      </c>
      <c r="F74" s="185">
        <v>0</v>
      </c>
      <c r="G74" s="184">
        <v>0</v>
      </c>
      <c r="H74" s="184">
        <v>8265861.8199999994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76099.75</v>
      </c>
      <c r="V74" s="185">
        <v>0</v>
      </c>
      <c r="W74" s="185">
        <v>0</v>
      </c>
      <c r="X74" s="185">
        <v>0</v>
      </c>
      <c r="Y74" s="185">
        <v>0</v>
      </c>
      <c r="Z74" s="185">
        <v>0</v>
      </c>
      <c r="AA74" s="185">
        <v>0</v>
      </c>
      <c r="AB74" s="185">
        <v>533719.88</v>
      </c>
      <c r="AC74" s="185">
        <v>0</v>
      </c>
      <c r="AD74" s="185">
        <v>0</v>
      </c>
      <c r="AE74" s="185">
        <v>0</v>
      </c>
      <c r="AF74" s="185">
        <v>27621816.050000001</v>
      </c>
      <c r="AG74" s="185">
        <v>0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742903.09000000008</v>
      </c>
      <c r="AV74" s="185">
        <v>0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37240400.590000004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28358513.390000001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406182.25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1516780.27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27621816.050000001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742904.15000000014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58646196.109999999</v>
      </c>
      <c r="CF75" s="249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/>
      <c r="I76" s="185">
        <v>1784</v>
      </c>
      <c r="J76" s="185"/>
      <c r="K76" s="185"/>
      <c r="L76" s="185"/>
      <c r="M76" s="185"/>
      <c r="N76" s="185"/>
      <c r="O76" s="185">
        <v>8963</v>
      </c>
      <c r="P76" s="185"/>
      <c r="Q76" s="185"/>
      <c r="R76" s="185"/>
      <c r="S76" s="185"/>
      <c r="T76" s="185"/>
      <c r="U76" s="185"/>
      <c r="V76" s="185"/>
      <c r="W76" s="185"/>
      <c r="X76" s="185">
        <v>7928</v>
      </c>
      <c r="Y76" s="185"/>
      <c r="Z76" s="185"/>
      <c r="AA76" s="185"/>
      <c r="AB76" s="185"/>
      <c r="AC76" s="185"/>
      <c r="AD76" s="185"/>
      <c r="AE76" s="185"/>
      <c r="AF76" s="185">
        <v>721</v>
      </c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6" t="s">
        <v>221</v>
      </c>
      <c r="CE76" s="195">
        <f t="shared" si="8"/>
        <v>19396</v>
      </c>
      <c r="CF76" s="195">
        <f>BE59-CE76</f>
        <v>29374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21253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21253</v>
      </c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42506</v>
      </c>
      <c r="CF77" s="195">
        <f>AY59-CE77</f>
        <v>-5876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>
        <v>7110</v>
      </c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7110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>
        <v>41515</v>
      </c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41515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f>26.62+9.15</f>
        <v>35.770000000000003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>
        <f>7.1+7.48+0.09</f>
        <v>14.67</v>
      </c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50.440000000000005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1265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1280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5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 t="s">
        <v>1278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527</v>
      </c>
      <c r="D111" s="174">
        <v>6124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" customHeight="1" x14ac:dyDescent="0.25">
      <c r="A128" s="173" t="s">
        <v>292</v>
      </c>
      <c r="B128" s="172" t="s">
        <v>256</v>
      </c>
      <c r="C128" s="189">
        <v>32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129+6</f>
        <v>135</v>
      </c>
      <c r="C138" s="189">
        <f>262+8</f>
        <v>270</v>
      </c>
      <c r="D138" s="174">
        <f>527-405</f>
        <v>122</v>
      </c>
      <c r="E138" s="175">
        <f>SUM(B138:D138)</f>
        <v>527</v>
      </c>
    </row>
    <row r="139" spans="1:6" ht="12.6" customHeight="1" x14ac:dyDescent="0.25">
      <c r="A139" s="173" t="s">
        <v>215</v>
      </c>
      <c r="B139" s="174">
        <f>1775+48</f>
        <v>1823</v>
      </c>
      <c r="C139" s="189">
        <f>2974+181</f>
        <v>3155</v>
      </c>
      <c r="D139" s="174">
        <f>6124-4978</f>
        <v>1146</v>
      </c>
      <c r="E139" s="175">
        <f>SUM(B139:D139)</f>
        <v>6124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5650215</v>
      </c>
      <c r="C141" s="189">
        <v>12159447</v>
      </c>
      <c r="D141" s="174">
        <f>21405796-C141-B141</f>
        <v>3596134</v>
      </c>
      <c r="E141" s="175">
        <f>SUM(B141:D141)</f>
        <v>21405796</v>
      </c>
      <c r="F141" s="199"/>
    </row>
    <row r="142" spans="1:6" ht="12.6" customHeight="1" x14ac:dyDescent="0.25">
      <c r="A142" s="173" t="s">
        <v>246</v>
      </c>
      <c r="B142" s="174">
        <v>1680449</v>
      </c>
      <c r="C142" s="189">
        <v>25885160</v>
      </c>
      <c r="D142" s="174">
        <f>37240401-C142-B142</f>
        <v>9674792</v>
      </c>
      <c r="E142" s="175">
        <f>SUM(B142:D142)</f>
        <v>37240401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1011180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-19507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2281261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-111806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574070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201171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3936369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150063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29170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179233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16003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269850-112</f>
        <v>269738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285741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328685</v>
      </c>
      <c r="C195" s="189"/>
      <c r="D195" s="174"/>
      <c r="E195" s="175">
        <f t="shared" ref="E195:E203" si="10">SUM(B195:C195)-D195</f>
        <v>328685</v>
      </c>
    </row>
    <row r="196" spans="1:8" ht="12.6" customHeight="1" x14ac:dyDescent="0.25">
      <c r="A196" s="173" t="s">
        <v>333</v>
      </c>
      <c r="B196" s="174">
        <v>299441</v>
      </c>
      <c r="C196" s="189"/>
      <c r="D196" s="174"/>
      <c r="E196" s="175">
        <f t="shared" si="10"/>
        <v>299441</v>
      </c>
    </row>
    <row r="197" spans="1:8" ht="12.6" customHeight="1" x14ac:dyDescent="0.25">
      <c r="A197" s="173" t="s">
        <v>334</v>
      </c>
      <c r="B197" s="174">
        <v>4233732</v>
      </c>
      <c r="C197" s="189">
        <v>1005405.77</v>
      </c>
      <c r="D197" s="174"/>
      <c r="E197" s="175">
        <f t="shared" si="10"/>
        <v>5239137.7699999996</v>
      </c>
    </row>
    <row r="198" spans="1:8" ht="12.6" customHeight="1" x14ac:dyDescent="0.25">
      <c r="A198" s="173" t="s">
        <v>335</v>
      </c>
      <c r="B198" s="174">
        <v>381946</v>
      </c>
      <c r="C198" s="189"/>
      <c r="D198" s="174"/>
      <c r="E198" s="175">
        <f t="shared" si="10"/>
        <v>381946</v>
      </c>
    </row>
    <row r="199" spans="1:8" ht="12.6" customHeight="1" x14ac:dyDescent="0.25">
      <c r="A199" s="173" t="s">
        <v>336</v>
      </c>
      <c r="B199" s="174">
        <v>122815</v>
      </c>
      <c r="C199" s="189"/>
      <c r="D199" s="174"/>
      <c r="E199" s="175">
        <f t="shared" si="10"/>
        <v>122815</v>
      </c>
    </row>
    <row r="200" spans="1:8" ht="12.6" customHeight="1" x14ac:dyDescent="0.25">
      <c r="A200" s="173" t="s">
        <v>337</v>
      </c>
      <c r="B200" s="174">
        <v>26362</v>
      </c>
      <c r="C200" s="189"/>
      <c r="D200" s="174"/>
      <c r="E200" s="175">
        <f t="shared" si="10"/>
        <v>26362</v>
      </c>
    </row>
    <row r="201" spans="1:8" ht="12.6" customHeight="1" x14ac:dyDescent="0.25">
      <c r="A201" s="173" t="s">
        <v>338</v>
      </c>
      <c r="B201" s="174">
        <v>48060</v>
      </c>
      <c r="C201" s="189"/>
      <c r="D201" s="174"/>
      <c r="E201" s="175">
        <f t="shared" si="10"/>
        <v>48060</v>
      </c>
    </row>
    <row r="202" spans="1:8" ht="12.6" customHeight="1" x14ac:dyDescent="0.25">
      <c r="A202" s="173" t="s">
        <v>339</v>
      </c>
      <c r="B202" s="174">
        <v>163764</v>
      </c>
      <c r="C202" s="189"/>
      <c r="D202" s="174"/>
      <c r="E202" s="175">
        <f t="shared" si="10"/>
        <v>163764</v>
      </c>
    </row>
    <row r="203" spans="1:8" ht="12.6" customHeight="1" x14ac:dyDescent="0.25">
      <c r="A203" s="173" t="s">
        <v>340</v>
      </c>
      <c r="B203" s="174">
        <v>825314</v>
      </c>
      <c r="C203" s="189">
        <v>716.72</v>
      </c>
      <c r="D203" s="174"/>
      <c r="E203" s="175">
        <f t="shared" si="10"/>
        <v>826030.72</v>
      </c>
    </row>
    <row r="204" spans="1:8" ht="12.6" customHeight="1" x14ac:dyDescent="0.25">
      <c r="A204" s="173" t="s">
        <v>203</v>
      </c>
      <c r="B204" s="175">
        <f>SUM(B195:B203)</f>
        <v>6430119</v>
      </c>
      <c r="C204" s="191">
        <f>SUM(C195:C203)</f>
        <v>1006122.49</v>
      </c>
      <c r="D204" s="175">
        <f>SUM(D195:D203)</f>
        <v>0</v>
      </c>
      <c r="E204" s="175">
        <f>SUM(E195:E203)</f>
        <v>7436241.4899999993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66723</v>
      </c>
      <c r="C209" s="189">
        <v>28906.6</v>
      </c>
      <c r="D209" s="174"/>
      <c r="E209" s="175">
        <f t="shared" ref="E209:E216" si="11">SUM(B209:C209)-D209</f>
        <v>95629.6</v>
      </c>
      <c r="H209" s="256"/>
    </row>
    <row r="210" spans="1:8" ht="12.6" customHeight="1" x14ac:dyDescent="0.25">
      <c r="A210" s="173" t="s">
        <v>334</v>
      </c>
      <c r="B210" s="174">
        <v>2035472</v>
      </c>
      <c r="C210" s="189">
        <f>10130+443115.4</f>
        <v>453245.4</v>
      </c>
      <c r="D210" s="174"/>
      <c r="E210" s="175">
        <f t="shared" si="11"/>
        <v>2488717.4</v>
      </c>
      <c r="H210" s="256"/>
    </row>
    <row r="211" spans="1:8" ht="12.6" customHeight="1" x14ac:dyDescent="0.25">
      <c r="A211" s="173" t="s">
        <v>335</v>
      </c>
      <c r="B211" s="174">
        <v>14276</v>
      </c>
      <c r="C211" s="189">
        <v>20340.419999999998</v>
      </c>
      <c r="D211" s="174"/>
      <c r="E211" s="175">
        <f t="shared" si="11"/>
        <v>34616.42</v>
      </c>
      <c r="H211" s="256"/>
    </row>
    <row r="212" spans="1:8" ht="12.6" customHeight="1" x14ac:dyDescent="0.25">
      <c r="A212" s="173" t="s">
        <v>336</v>
      </c>
      <c r="B212" s="174">
        <v>63226</v>
      </c>
      <c r="C212" s="189">
        <f>9146.98+1050.28</f>
        <v>10197.26</v>
      </c>
      <c r="D212" s="174"/>
      <c r="E212" s="175">
        <f t="shared" si="11"/>
        <v>73423.259999999995</v>
      </c>
      <c r="H212" s="256"/>
    </row>
    <row r="213" spans="1:8" ht="12.6" customHeight="1" x14ac:dyDescent="0.25">
      <c r="A213" s="173" t="s">
        <v>337</v>
      </c>
      <c r="B213" s="174">
        <v>12209</v>
      </c>
      <c r="C213" s="189">
        <f>6590.46</f>
        <v>6590.46</v>
      </c>
      <c r="D213" s="174"/>
      <c r="E213" s="175">
        <f t="shared" si="11"/>
        <v>18799.46</v>
      </c>
      <c r="H213" s="256"/>
    </row>
    <row r="214" spans="1:8" ht="12.6" customHeight="1" x14ac:dyDescent="0.25">
      <c r="A214" s="173" t="s">
        <v>338</v>
      </c>
      <c r="B214" s="174">
        <v>8763</v>
      </c>
      <c r="C214" s="189">
        <f>7511.51</f>
        <v>7511.51</v>
      </c>
      <c r="D214" s="174"/>
      <c r="E214" s="175">
        <f t="shared" si="11"/>
        <v>16274.51</v>
      </c>
      <c r="H214" s="256"/>
    </row>
    <row r="215" spans="1:8" ht="12.6" customHeight="1" x14ac:dyDescent="0.25">
      <c r="A215" s="173" t="s">
        <v>339</v>
      </c>
      <c r="B215" s="174">
        <v>69647</v>
      </c>
      <c r="C215" s="189">
        <v>22588.13</v>
      </c>
      <c r="D215" s="174"/>
      <c r="E215" s="175">
        <f t="shared" si="11"/>
        <v>92235.13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2270316</v>
      </c>
      <c r="C217" s="191">
        <f>SUM(C208:C216)</f>
        <v>549379.78</v>
      </c>
      <c r="D217" s="175">
        <f>SUM(D208:D216)</f>
        <v>0</v>
      </c>
      <c r="E217" s="175">
        <f>SUM(E208:E216)</f>
        <v>2819695.7799999993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88851</v>
      </c>
      <c r="D221" s="172">
        <f>C221</f>
        <v>88851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5014120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19657915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4388413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29060448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107605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66703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174308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390792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390792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29714399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120986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5495720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4389468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17248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231423+333833</f>
        <v>565256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75207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6596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1891545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328685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299441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5239137.7699999996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381946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122815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74422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163764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826030.72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7436241.4899999993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2819697+774636</f>
        <v>3594333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3841908.4899999993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350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350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74265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74265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5808068.4899999993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187503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791705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613001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1868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3895+1871288+306159</f>
        <v>2181342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3775419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2373874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2373874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25000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25000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25000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-366225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5808068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5808068.4899999993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21405796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37240401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58646197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88851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29060448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174308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390792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29714399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28931798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369417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369417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29301215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14497344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3936369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125531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751028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237239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1001887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638497-89117</f>
        <v>549380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179232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269851+15890</f>
        <v>285741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167455+82211+172055+228513+7558+5760554+311+596865+89117-15890</f>
        <v>7088749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28652613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648602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648602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648602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Lourdes Counseling Center   H-0     FYE 06/30/2018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527</v>
      </c>
      <c r="C414" s="194">
        <f>E138</f>
        <v>527</v>
      </c>
      <c r="D414" s="179"/>
    </row>
    <row r="415" spans="1:5" ht="12.6" customHeight="1" x14ac:dyDescent="0.25">
      <c r="A415" s="179" t="s">
        <v>464</v>
      </c>
      <c r="B415" s="179">
        <f>D111</f>
        <v>6124</v>
      </c>
      <c r="C415" s="179">
        <f>E139</f>
        <v>6124</v>
      </c>
      <c r="D415" s="194">
        <f>SUM(C59:H59)+N59</f>
        <v>6124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14497344</v>
      </c>
      <c r="C427" s="179">
        <f t="shared" ref="C427:C434" si="13">CE61</f>
        <v>14497343.639999995</v>
      </c>
      <c r="D427" s="179"/>
    </row>
    <row r="428" spans="1:7" ht="12.6" customHeight="1" x14ac:dyDescent="0.25">
      <c r="A428" s="179" t="s">
        <v>3</v>
      </c>
      <c r="B428" s="179">
        <f t="shared" si="12"/>
        <v>3936369</v>
      </c>
      <c r="C428" s="179">
        <f t="shared" si="13"/>
        <v>3936368</v>
      </c>
      <c r="D428" s="179">
        <f>D173</f>
        <v>3936369</v>
      </c>
    </row>
    <row r="429" spans="1:7" ht="12.6" customHeight="1" x14ac:dyDescent="0.25">
      <c r="A429" s="179" t="s">
        <v>236</v>
      </c>
      <c r="B429" s="179">
        <f t="shared" si="12"/>
        <v>125531</v>
      </c>
      <c r="C429" s="179">
        <f t="shared" si="13"/>
        <v>125530.65</v>
      </c>
      <c r="D429" s="179"/>
    </row>
    <row r="430" spans="1:7" ht="12.6" customHeight="1" x14ac:dyDescent="0.25">
      <c r="A430" s="179" t="s">
        <v>237</v>
      </c>
      <c r="B430" s="179">
        <f t="shared" si="12"/>
        <v>751028</v>
      </c>
      <c r="C430" s="179">
        <f t="shared" si="13"/>
        <v>751028.42999999993</v>
      </c>
      <c r="D430" s="179"/>
    </row>
    <row r="431" spans="1:7" ht="12.6" customHeight="1" x14ac:dyDescent="0.25">
      <c r="A431" s="179" t="s">
        <v>444</v>
      </c>
      <c r="B431" s="179">
        <f t="shared" si="12"/>
        <v>237239</v>
      </c>
      <c r="C431" s="179">
        <f t="shared" si="13"/>
        <v>237238.91999999998</v>
      </c>
      <c r="D431" s="179"/>
    </row>
    <row r="432" spans="1:7" ht="12.6" customHeight="1" x14ac:dyDescent="0.25">
      <c r="A432" s="179" t="s">
        <v>445</v>
      </c>
      <c r="B432" s="179">
        <f t="shared" si="12"/>
        <v>1001887</v>
      </c>
      <c r="C432" s="179">
        <f t="shared" si="13"/>
        <v>1001887.0800000001</v>
      </c>
      <c r="D432" s="179"/>
    </row>
    <row r="433" spans="1:7" ht="12.6" customHeight="1" x14ac:dyDescent="0.25">
      <c r="A433" s="179" t="s">
        <v>6</v>
      </c>
      <c r="B433" s="179">
        <f t="shared" si="12"/>
        <v>549380</v>
      </c>
      <c r="C433" s="179">
        <f t="shared" si="13"/>
        <v>549380</v>
      </c>
      <c r="D433" s="179">
        <f>C217</f>
        <v>549379.78</v>
      </c>
    </row>
    <row r="434" spans="1:7" ht="12.6" customHeight="1" x14ac:dyDescent="0.25">
      <c r="A434" s="179" t="s">
        <v>474</v>
      </c>
      <c r="B434" s="179">
        <f t="shared" si="12"/>
        <v>179232</v>
      </c>
      <c r="C434" s="179">
        <f t="shared" si="13"/>
        <v>179232.42</v>
      </c>
      <c r="D434" s="179">
        <f>D177</f>
        <v>179233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285741</v>
      </c>
      <c r="C436" s="179"/>
      <c r="D436" s="179">
        <f>D186</f>
        <v>285741</v>
      </c>
    </row>
    <row r="437" spans="1:7" ht="12.6" customHeight="1" x14ac:dyDescent="0.25">
      <c r="A437" s="194" t="s">
        <v>449</v>
      </c>
      <c r="B437" s="194">
        <f t="shared" si="12"/>
        <v>113</v>
      </c>
      <c r="C437" s="194"/>
      <c r="D437" s="194">
        <f>D190</f>
        <v>113</v>
      </c>
    </row>
    <row r="438" spans="1:7" ht="12.6" customHeight="1" x14ac:dyDescent="0.25">
      <c r="A438" s="194" t="s">
        <v>476</v>
      </c>
      <c r="B438" s="194">
        <f>C386+C387+C388</f>
        <v>285854</v>
      </c>
      <c r="C438" s="194">
        <f>CD69</f>
        <v>285854</v>
      </c>
      <c r="D438" s="194">
        <f>D181+D186+D190</f>
        <v>285854</v>
      </c>
    </row>
    <row r="439" spans="1:7" ht="12.6" customHeight="1" x14ac:dyDescent="0.25">
      <c r="A439" s="179" t="s">
        <v>451</v>
      </c>
      <c r="B439" s="194">
        <f>C389</f>
        <v>7088749</v>
      </c>
      <c r="C439" s="194">
        <f>SUM(C69:CC69)</f>
        <v>7088749.0600000005</v>
      </c>
      <c r="D439" s="179"/>
    </row>
    <row r="440" spans="1:7" ht="12.6" customHeight="1" x14ac:dyDescent="0.25">
      <c r="A440" s="179" t="s">
        <v>477</v>
      </c>
      <c r="B440" s="194">
        <f>B438+B439</f>
        <v>7374603</v>
      </c>
      <c r="C440" s="194">
        <f>CE69</f>
        <v>7374603.0600000005</v>
      </c>
      <c r="D440" s="179"/>
    </row>
    <row r="441" spans="1:7" ht="12.6" customHeight="1" x14ac:dyDescent="0.25">
      <c r="A441" s="179" t="s">
        <v>478</v>
      </c>
      <c r="B441" s="179">
        <f>D390</f>
        <v>28652613</v>
      </c>
      <c r="C441" s="179">
        <f>SUM(C427:C437)+C440</f>
        <v>28652612.199999996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88851</v>
      </c>
      <c r="C444" s="179">
        <f>C363</f>
        <v>88851</v>
      </c>
      <c r="D444" s="179"/>
    </row>
    <row r="445" spans="1:7" ht="12.6" customHeight="1" x14ac:dyDescent="0.25">
      <c r="A445" s="179" t="s">
        <v>343</v>
      </c>
      <c r="B445" s="179">
        <f>D229</f>
        <v>29060448</v>
      </c>
      <c r="C445" s="179">
        <f>C364</f>
        <v>29060448</v>
      </c>
      <c r="D445" s="179"/>
    </row>
    <row r="446" spans="1:7" ht="12.6" customHeight="1" x14ac:dyDescent="0.25">
      <c r="A446" s="179" t="s">
        <v>351</v>
      </c>
      <c r="B446" s="179">
        <f>D236</f>
        <v>174308</v>
      </c>
      <c r="C446" s="179">
        <f>C365</f>
        <v>174308</v>
      </c>
      <c r="D446" s="179"/>
    </row>
    <row r="447" spans="1:7" ht="12.6" customHeight="1" x14ac:dyDescent="0.25">
      <c r="A447" s="179" t="s">
        <v>356</v>
      </c>
      <c r="B447" s="179">
        <f>D240</f>
        <v>390792</v>
      </c>
      <c r="C447" s="179">
        <f>C366</f>
        <v>390792</v>
      </c>
      <c r="D447" s="179"/>
    </row>
    <row r="448" spans="1:7" ht="12.6" customHeight="1" x14ac:dyDescent="0.25">
      <c r="A448" s="179" t="s">
        <v>358</v>
      </c>
      <c r="B448" s="179">
        <f>D242</f>
        <v>29714399</v>
      </c>
      <c r="C448" s="179">
        <f>D367</f>
        <v>29714399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107605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66703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369417</v>
      </c>
      <c r="C458" s="194">
        <f>CE70</f>
        <v>369416.55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21405796</v>
      </c>
      <c r="C463" s="194">
        <f>CE73</f>
        <v>21405795.52</v>
      </c>
      <c r="D463" s="194">
        <f>E141+E147+E153</f>
        <v>21405796</v>
      </c>
    </row>
    <row r="464" spans="1:7" ht="12.6" customHeight="1" x14ac:dyDescent="0.25">
      <c r="A464" s="179" t="s">
        <v>246</v>
      </c>
      <c r="B464" s="194">
        <f>C360</f>
        <v>37240401</v>
      </c>
      <c r="C464" s="194">
        <f>CE74</f>
        <v>37240400.590000004</v>
      </c>
      <c r="D464" s="194">
        <f>E142+E148+E154</f>
        <v>37240401</v>
      </c>
    </row>
    <row r="465" spans="1:7" ht="12.6" customHeight="1" x14ac:dyDescent="0.25">
      <c r="A465" s="179" t="s">
        <v>247</v>
      </c>
      <c r="B465" s="194">
        <f>D361</f>
        <v>58646197</v>
      </c>
      <c r="C465" s="194">
        <f>CE75</f>
        <v>58646196.109999999</v>
      </c>
      <c r="D465" s="194">
        <f>D463+D464</f>
        <v>58646197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328685</v>
      </c>
      <c r="C468" s="179">
        <f>E195</f>
        <v>328685</v>
      </c>
      <c r="D468" s="179"/>
    </row>
    <row r="469" spans="1:7" ht="12.6" customHeight="1" x14ac:dyDescent="0.25">
      <c r="A469" s="179" t="s">
        <v>333</v>
      </c>
      <c r="B469" s="179">
        <f t="shared" si="14"/>
        <v>299441</v>
      </c>
      <c r="C469" s="179">
        <f>E196</f>
        <v>299441</v>
      </c>
      <c r="D469" s="179"/>
    </row>
    <row r="470" spans="1:7" ht="12.6" customHeight="1" x14ac:dyDescent="0.25">
      <c r="A470" s="179" t="s">
        <v>334</v>
      </c>
      <c r="B470" s="179">
        <f t="shared" si="14"/>
        <v>5239137.7699999996</v>
      </c>
      <c r="C470" s="179">
        <f>E197</f>
        <v>5239137.7699999996</v>
      </c>
      <c r="D470" s="179"/>
    </row>
    <row r="471" spans="1:7" ht="12.6" customHeight="1" x14ac:dyDescent="0.25">
      <c r="A471" s="179" t="s">
        <v>494</v>
      </c>
      <c r="B471" s="179">
        <f t="shared" si="14"/>
        <v>381946</v>
      </c>
      <c r="C471" s="179">
        <f>E198</f>
        <v>381946</v>
      </c>
      <c r="D471" s="179"/>
    </row>
    <row r="472" spans="1:7" ht="12.6" customHeight="1" x14ac:dyDescent="0.25">
      <c r="A472" s="179" t="s">
        <v>377</v>
      </c>
      <c r="B472" s="179">
        <f t="shared" si="14"/>
        <v>122815</v>
      </c>
      <c r="C472" s="179">
        <f>E199</f>
        <v>122815</v>
      </c>
      <c r="D472" s="179"/>
    </row>
    <row r="473" spans="1:7" ht="12.6" customHeight="1" x14ac:dyDescent="0.25">
      <c r="A473" s="179" t="s">
        <v>495</v>
      </c>
      <c r="B473" s="179">
        <f t="shared" si="14"/>
        <v>74422</v>
      </c>
      <c r="C473" s="179">
        <f>SUM(E200:E201)</f>
        <v>74422</v>
      </c>
      <c r="D473" s="179"/>
    </row>
    <row r="474" spans="1:7" ht="12.6" customHeight="1" x14ac:dyDescent="0.25">
      <c r="A474" s="179" t="s">
        <v>339</v>
      </c>
      <c r="B474" s="179">
        <f t="shared" si="14"/>
        <v>163764</v>
      </c>
      <c r="C474" s="179">
        <f>E202</f>
        <v>163764</v>
      </c>
      <c r="D474" s="179"/>
    </row>
    <row r="475" spans="1:7" ht="12.6" customHeight="1" x14ac:dyDescent="0.25">
      <c r="A475" s="179" t="s">
        <v>340</v>
      </c>
      <c r="B475" s="179">
        <f t="shared" si="14"/>
        <v>826030.72</v>
      </c>
      <c r="C475" s="179">
        <f>E203</f>
        <v>826030.72</v>
      </c>
      <c r="D475" s="179"/>
    </row>
    <row r="476" spans="1:7" ht="12.6" customHeight="1" x14ac:dyDescent="0.25">
      <c r="A476" s="179" t="s">
        <v>203</v>
      </c>
      <c r="B476" s="179">
        <f>D275</f>
        <v>7436241.4899999993</v>
      </c>
      <c r="C476" s="179">
        <f>E204</f>
        <v>7436241.4899999993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3594333</v>
      </c>
      <c r="C478" s="179">
        <f>E217</f>
        <v>2819695.7799999993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5808068.4899999993</v>
      </c>
    </row>
    <row r="482" spans="1:12" ht="12.6" customHeight="1" x14ac:dyDescent="0.25">
      <c r="A482" s="180" t="s">
        <v>499</v>
      </c>
      <c r="C482" s="180">
        <f>D339</f>
        <v>5808068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915</v>
      </c>
      <c r="B493" s="258" t="str">
        <f>RIGHT('Prior Year'!C82,4)</f>
        <v>2017</v>
      </c>
      <c r="C493" s="258" t="str">
        <f>RIGHT(C82,4)</f>
        <v>2018</v>
      </c>
      <c r="D493" s="258" t="str">
        <f>RIGHT('Prior Year'!C82,4)</f>
        <v>2017</v>
      </c>
      <c r="E493" s="258" t="str">
        <f>RIGHT(C82,4)</f>
        <v>2018</v>
      </c>
      <c r="F493" s="258" t="str">
        <f>RIGHT('Prior Year'!C82,4)</f>
        <v>2017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Year'!C71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0</v>
      </c>
      <c r="C498" s="237">
        <f>E71</f>
        <v>0</v>
      </c>
      <c r="D498" s="237">
        <f>'Prior Year'!E59</f>
        <v>0</v>
      </c>
      <c r="E498" s="180">
        <f>E59</f>
        <v>0</v>
      </c>
      <c r="F498" s="260" t="str">
        <f t="shared" si="15"/>
        <v/>
      </c>
      <c r="G498" s="260" t="str">
        <f t="shared" si="15"/>
        <v/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7708217.1500000004</v>
      </c>
      <c r="C501" s="237">
        <f>H71</f>
        <v>8670422.8200000003</v>
      </c>
      <c r="D501" s="237">
        <f>'Prior Year'!H59</f>
        <v>5538</v>
      </c>
      <c r="E501" s="180">
        <f>H59</f>
        <v>6124</v>
      </c>
      <c r="F501" s="260">
        <f t="shared" si="15"/>
        <v>1391.8774196460818</v>
      </c>
      <c r="G501" s="260">
        <f t="shared" si="15"/>
        <v>1415.8103886348792</v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0</v>
      </c>
      <c r="C508" s="237">
        <f>O71</f>
        <v>0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0</v>
      </c>
      <c r="C509" s="237">
        <f>P71</f>
        <v>0</v>
      </c>
      <c r="D509" s="237">
        <f>'Prior Year'!P59</f>
        <v>0</v>
      </c>
      <c r="E509" s="180">
        <f>P59</f>
        <v>0</v>
      </c>
      <c r="F509" s="260" t="str">
        <f t="shared" si="15"/>
        <v/>
      </c>
      <c r="G509" s="260" t="str">
        <f t="shared" si="15"/>
        <v/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0</v>
      </c>
      <c r="C510" s="237">
        <f>Q71</f>
        <v>0</v>
      </c>
      <c r="D510" s="237">
        <f>'Prior Year'!Q59</f>
        <v>0</v>
      </c>
      <c r="E510" s="180">
        <f>Q59</f>
        <v>0</v>
      </c>
      <c r="F510" s="260" t="str">
        <f t="shared" si="15"/>
        <v/>
      </c>
      <c r="G510" s="260" t="str">
        <f t="shared" si="15"/>
        <v/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0</v>
      </c>
      <c r="C512" s="237">
        <f>S71</f>
        <v>0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119004.12</v>
      </c>
      <c r="C514" s="237">
        <f>U71</f>
        <v>137691.47</v>
      </c>
      <c r="D514" s="237">
        <f>'Prior Year'!U59</f>
        <v>4598</v>
      </c>
      <c r="E514" s="180">
        <f>U59</f>
        <v>4598</v>
      </c>
      <c r="F514" s="260">
        <f t="shared" si="17"/>
        <v>25.88171378860374</v>
      </c>
      <c r="G514" s="260">
        <f t="shared" si="17"/>
        <v>29.945948238364508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0</v>
      </c>
      <c r="C515" s="237">
        <f>V71</f>
        <v>0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f>'Prior Year'!W71</f>
        <v>0</v>
      </c>
      <c r="C516" s="237">
        <f>W71</f>
        <v>0</v>
      </c>
      <c r="D516" s="237">
        <f>'Prior Year'!W59</f>
        <v>0</v>
      </c>
      <c r="E516" s="180">
        <f>W59</f>
        <v>0</v>
      </c>
      <c r="F516" s="260" t="str">
        <f t="shared" si="17"/>
        <v/>
      </c>
      <c r="G516" s="260" t="str">
        <f t="shared" si="17"/>
        <v/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0</v>
      </c>
      <c r="C517" s="237">
        <f>X71</f>
        <v>0</v>
      </c>
      <c r="D517" s="237">
        <f>'Prior Year'!X59</f>
        <v>0</v>
      </c>
      <c r="E517" s="180">
        <f>X59</f>
        <v>0</v>
      </c>
      <c r="F517" s="260" t="str">
        <f t="shared" si="17"/>
        <v/>
      </c>
      <c r="G517" s="260" t="str">
        <f t="shared" si="17"/>
        <v/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0</v>
      </c>
      <c r="C518" s="237">
        <f>Y71</f>
        <v>0</v>
      </c>
      <c r="D518" s="237">
        <f>'Prior Year'!Y59</f>
        <v>0</v>
      </c>
      <c r="E518" s="180">
        <f>Y59</f>
        <v>0</v>
      </c>
      <c r="F518" s="260" t="str">
        <f t="shared" si="17"/>
        <v/>
      </c>
      <c r="G518" s="260" t="str">
        <f t="shared" si="17"/>
        <v/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305481.18000000005</v>
      </c>
      <c r="C521" s="237">
        <f>AB71</f>
        <v>511259.39999999997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0</v>
      </c>
      <c r="C522" s="237">
        <f>AC71</f>
        <v>0</v>
      </c>
      <c r="D522" s="237">
        <f>'Prior Year'!AC59</f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0</v>
      </c>
      <c r="C524" s="237">
        <f>AE71</f>
        <v>0</v>
      </c>
      <c r="D524" s="237">
        <f>'Prior Year'!AE59</f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11143268.41</v>
      </c>
      <c r="C525" s="237">
        <f>AF71</f>
        <v>14814931.489999996</v>
      </c>
      <c r="D525" s="237">
        <f>'Prior Year'!AF59</f>
        <v>98369</v>
      </c>
      <c r="E525" s="180">
        <f>AF59</f>
        <v>98369</v>
      </c>
      <c r="F525" s="260">
        <f t="shared" si="17"/>
        <v>113.28028555744187</v>
      </c>
      <c r="G525" s="260">
        <f t="shared" si="17"/>
        <v>150.6056937653122</v>
      </c>
      <c r="H525" s="262">
        <f t="shared" si="16"/>
        <v>0.32949606389316033</v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0</v>
      </c>
      <c r="C526" s="237">
        <f>AG71</f>
        <v>0</v>
      </c>
      <c r="D526" s="237">
        <f>'Prior Year'!AG59</f>
        <v>0</v>
      </c>
      <c r="E526" s="180">
        <f>AG59</f>
        <v>0</v>
      </c>
      <c r="F526" s="260" t="str">
        <f t="shared" si="17"/>
        <v/>
      </c>
      <c r="G526" s="260" t="str">
        <f t="shared" si="17"/>
        <v/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0</v>
      </c>
      <c r="C529" s="237">
        <f>AJ71</f>
        <v>0</v>
      </c>
      <c r="D529" s="237">
        <f>'Prior Year'!AJ59</f>
        <v>0</v>
      </c>
      <c r="E529" s="180">
        <f>AJ59</f>
        <v>0</v>
      </c>
      <c r="F529" s="260" t="str">
        <f t="shared" si="18"/>
        <v/>
      </c>
      <c r="G529" s="260" t="str">
        <f t="shared" si="18"/>
        <v/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0</v>
      </c>
      <c r="C530" s="237">
        <f>AK71</f>
        <v>0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0</v>
      </c>
      <c r="C531" s="237">
        <f>AL71</f>
        <v>0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342418.13999999996</v>
      </c>
      <c r="C540" s="237">
        <f>AU71</f>
        <v>432583.03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400830.88</v>
      </c>
      <c r="C544" s="237">
        <f>AY71</f>
        <v>431822.73</v>
      </c>
      <c r="D544" s="237">
        <f>'Prior Year'!AY59</f>
        <v>36630</v>
      </c>
      <c r="E544" s="180">
        <f>AY59</f>
        <v>36630</v>
      </c>
      <c r="F544" s="260">
        <f t="shared" ref="F544:G550" si="19">IF(B544=0,"",IF(D544=0,"",B544/D544))</f>
        <v>10.942693966693966</v>
      </c>
      <c r="G544" s="260">
        <f t="shared" si="19"/>
        <v>11.788772317772317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0</v>
      </c>
      <c r="C546" s="237">
        <f>BA71</f>
        <v>191.95999999999998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405837.93</v>
      </c>
      <c r="C550" s="237">
        <f>BE71</f>
        <v>605463.20000000007</v>
      </c>
      <c r="D550" s="237">
        <f>'Prior Year'!BE59</f>
        <v>48770</v>
      </c>
      <c r="E550" s="180">
        <f>BE59</f>
        <v>48770</v>
      </c>
      <c r="F550" s="260">
        <f t="shared" si="19"/>
        <v>8.3214666803362718</v>
      </c>
      <c r="G550" s="260">
        <f t="shared" si="19"/>
        <v>12.41466475292188</v>
      </c>
      <c r="H550" s="262">
        <f t="shared" si="16"/>
        <v>0.49188421101990176</v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240763.01</v>
      </c>
      <c r="C551" s="237">
        <f>BF71</f>
        <v>235298.89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5454.54</v>
      </c>
      <c r="C552" s="237">
        <f>BG71</f>
        <v>13013.3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7512</v>
      </c>
      <c r="C553" s="237">
        <f>BH71</f>
        <v>7512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0</v>
      </c>
      <c r="C556" s="237">
        <f>BK71</f>
        <v>0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1342918.59</v>
      </c>
      <c r="C557" s="237">
        <f>BL71</f>
        <v>1463220.4300000002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253063.76</v>
      </c>
      <c r="C559" s="237">
        <f>BN71</f>
        <v>283071.67999999993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0</v>
      </c>
      <c r="C563" s="237">
        <f>BR71</f>
        <v>0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630705.1</v>
      </c>
      <c r="C567" s="237">
        <f>BV71</f>
        <v>393363.59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0</v>
      </c>
      <c r="C570" s="237">
        <f>BY71</f>
        <v>0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0</v>
      </c>
      <c r="C574" s="237">
        <f>CC71</f>
        <v>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135330.72</v>
      </c>
      <c r="C575" s="237">
        <f>CD71</f>
        <v>283349.65999999997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19396</v>
      </c>
      <c r="E612" s="180">
        <f>SUM(C624:D647)+SUM(C668:D713)</f>
        <v>27987110.669999998</v>
      </c>
      <c r="F612" s="180">
        <f>CE64-(AX64+BD64+BE64+BG64+BJ64+BN64+BP64+BQ64+CB64+CC64+CD64)</f>
        <v>749054.15999999992</v>
      </c>
      <c r="G612" s="180">
        <f>CE77-(AX77+AY77+BD77+BE77+BG77+BJ77+BN77+BP77+BQ77+CB77+CC77+CD77)</f>
        <v>42506</v>
      </c>
      <c r="H612" s="197">
        <f>CE60-(AX60+AY60+AZ60+BD60+BE60+BG60+BJ60+BN60+BO60+BP60+BQ60+BR60+CB60+CC60+CD60)</f>
        <v>775.12917788461539</v>
      </c>
      <c r="I612" s="180">
        <f>CE78-(AX78+AY78+AZ78+BD78+BE78+BF78+BG78+BJ78+BN78+BO78+BP78+BQ78+BR78+CB78+CC78+CD78)</f>
        <v>7110</v>
      </c>
      <c r="J612" s="180">
        <f>CE79-(AX79+AY79+AZ79+BA79+BD79+BE79+BF79+BG79+BJ79+BN79+BO79+BP79+BQ79+BR79+CB79+CC79+CD79)</f>
        <v>41515</v>
      </c>
      <c r="K612" s="180">
        <f>CE75-(AW75+AX75+AY75+AZ75+BA75+BB75+BC75+BD75+BE75+BF75+BG75+BH75+BI75+BJ75+BK75+BL75+BM75+BN75+BO75+BP75+BQ75+BR75+BS75+BT75+BU75+BV75+BW75+BX75+CB75+CC75+CD75)</f>
        <v>58646196.109999999</v>
      </c>
      <c r="L612" s="197">
        <f>CE80-(AW80+AX80+AY80+AZ80+BA80+BB80+BC80+BD80+BE80+BF80+BG80+BH80+BI80+BJ80+BK80+BL80+BM80+BN80+BO80+BP80+BQ80+BR80+BS80+BT80+BU80+BV80+BW80+BX80+BY80+BZ80+CA80+CB80+CC80+CD80)</f>
        <v>50.440000000000005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605463.20000000007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283349.65999999997</v>
      </c>
      <c r="D615" s="263">
        <f>SUM(C614:C615)</f>
        <v>888812.8600000001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13013.3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283071.67999999993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296084.97999999992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431822.73</v>
      </c>
      <c r="D625" s="180">
        <f>(D615/D612)*AY76</f>
        <v>0</v>
      </c>
      <c r="E625" s="180">
        <f>(E623/E612)*SUM(C625:D625)</f>
        <v>4568.3967124426053</v>
      </c>
      <c r="F625" s="180">
        <f>(F624/F612)*AY64</f>
        <v>0</v>
      </c>
      <c r="G625" s="180">
        <f>SUM(C625:F625)</f>
        <v>436391.12671244261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235298.89</v>
      </c>
      <c r="D629" s="180">
        <f>(D615/D612)*BF76</f>
        <v>0</v>
      </c>
      <c r="E629" s="180">
        <f>(E623/E612)*SUM(C629:D629)</f>
        <v>2489.3054506820299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237788.19545068205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191.95999999999998</v>
      </c>
      <c r="D630" s="180">
        <f>(D615/D612)*BA76</f>
        <v>0</v>
      </c>
      <c r="E630" s="180">
        <f>(E623/E612)*SUM(C630:D630)</f>
        <v>2.0308088759488934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193.99080887594889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237788.19545068208</v>
      </c>
      <c r="J634" s="180">
        <f>(J630/J612)*BI79</f>
        <v>193.99080887594891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7512</v>
      </c>
      <c r="D636" s="180">
        <f>(D615/D612)*BH76</f>
        <v>0</v>
      </c>
      <c r="E636" s="180">
        <f>(E623/E612)*SUM(C636:D636)</f>
        <v>79.471953928568922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1463220.4300000002</v>
      </c>
      <c r="D637" s="180">
        <f>(D615/D612)*BL76</f>
        <v>0</v>
      </c>
      <c r="E637" s="180">
        <f>(E623/E612)*SUM(C637:D637)</f>
        <v>15479.897044768479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393363.59</v>
      </c>
      <c r="D642" s="180">
        <f>(D615/D612)*BV76</f>
        <v>0</v>
      </c>
      <c r="E642" s="180">
        <f>(E623/E612)*SUM(C642:D642)</f>
        <v>4161.5246407955901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2121799.0998990512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3716307.44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8670422.8200000003</v>
      </c>
      <c r="D673" s="180">
        <f>(D615/D612)*H76</f>
        <v>0</v>
      </c>
      <c r="E673" s="180">
        <f>(E623/E612)*SUM(C673:D673)</f>
        <v>91727.295379692849</v>
      </c>
      <c r="F673" s="180">
        <f>(F624/F612)*H64</f>
        <v>0</v>
      </c>
      <c r="G673" s="180">
        <f>(G625/G612)*H77</f>
        <v>218195.5633562213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1026001.2102492899</v>
      </c>
      <c r="L673" s="180">
        <f>(L647/L612)*H80</f>
        <v>0</v>
      </c>
      <c r="M673" s="180">
        <f t="shared" si="20"/>
        <v>1335924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81750.986916890091</v>
      </c>
      <c r="E674" s="180">
        <f>(E623/E612)*SUM(C674:D674)</f>
        <v>864.87096191082662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82616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410725.38998659526</v>
      </c>
      <c r="E680" s="180">
        <f>(E623/E612)*SUM(C680:D680)</f>
        <v>4345.2009145777693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415071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137691.47</v>
      </c>
      <c r="D686" s="180">
        <f>(D615/D612)*U76</f>
        <v>0</v>
      </c>
      <c r="E686" s="180">
        <f>(E623/E612)*SUM(C686:D686)</f>
        <v>1456.683993636439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14695.533378302367</v>
      </c>
      <c r="L686" s="180">
        <f>(L647/L612)*U80</f>
        <v>0</v>
      </c>
      <c r="M686" s="180">
        <f t="shared" si="20"/>
        <v>16152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363296.98670241295</v>
      </c>
      <c r="E689" s="180">
        <f>(E623/E612)*SUM(C689:D689)</f>
        <v>3843.4400145902659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367140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511259.39999999997</v>
      </c>
      <c r="D693" s="180">
        <f>(D615/D612)*AB76</f>
        <v>0</v>
      </c>
      <c r="E693" s="180">
        <f>(E623/E612)*SUM(C693:D693)</f>
        <v>5408.7837436565214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54876.585782208545</v>
      </c>
      <c r="L693" s="180">
        <f>(L647/L612)*AB80</f>
        <v>0</v>
      </c>
      <c r="M693" s="180">
        <f t="shared" si="20"/>
        <v>60285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14814931.489999996</v>
      </c>
      <c r="D697" s="180">
        <f>(D615/D612)*AF76</f>
        <v>33039.49639410188</v>
      </c>
      <c r="E697" s="180">
        <f>(E623/E612)*SUM(C697:D697)</f>
        <v>157081.63820067089</v>
      </c>
      <c r="F697" s="180">
        <f>(F624/F612)*AF64</f>
        <v>0</v>
      </c>
      <c r="G697" s="180">
        <f>(G625/G612)*AF77</f>
        <v>218195.5633562213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999347.75518157927</v>
      </c>
      <c r="L697" s="180">
        <f>(L647/L612)*AF80</f>
        <v>0</v>
      </c>
      <c r="M697" s="180">
        <f t="shared" si="20"/>
        <v>1407664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432583.03</v>
      </c>
      <c r="D712" s="180">
        <f>(D615/D612)*AU76</f>
        <v>0</v>
      </c>
      <c r="E712" s="180">
        <f>(E623/E612)*SUM(C712:D712)</f>
        <v>4576.4401797711325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26878.015307671249</v>
      </c>
      <c r="L712" s="180">
        <f>(L647/L612)*AU80</f>
        <v>0</v>
      </c>
      <c r="M712" s="180">
        <f t="shared" si="20"/>
        <v>31454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28283195.650000002</v>
      </c>
      <c r="D715" s="180">
        <f>SUM(D616:D647)+SUM(D668:D713)</f>
        <v>888812.86000000022</v>
      </c>
      <c r="E715" s="180">
        <f>SUM(E624:E647)+SUM(E668:E713)</f>
        <v>296084.97999999992</v>
      </c>
      <c r="F715" s="180">
        <f>SUM(F625:F648)+SUM(F668:F713)</f>
        <v>0</v>
      </c>
      <c r="G715" s="180">
        <f>SUM(G626:G647)+SUM(G668:G713)</f>
        <v>436391.12671244261</v>
      </c>
      <c r="H715" s="180">
        <f>SUM(H629:H647)+SUM(H668:H713)</f>
        <v>0</v>
      </c>
      <c r="I715" s="180">
        <f>SUM(I630:I647)+SUM(I668:I713)</f>
        <v>237788.19545068208</v>
      </c>
      <c r="J715" s="180">
        <f>SUM(J631:J647)+SUM(J668:J713)</f>
        <v>193.99080887594891</v>
      </c>
      <c r="K715" s="180">
        <f>SUM(K668:K713)</f>
        <v>2121799.0998990512</v>
      </c>
      <c r="L715" s="180">
        <f>SUM(L668:L713)</f>
        <v>0</v>
      </c>
      <c r="M715" s="180">
        <f>SUM(M668:M713)</f>
        <v>3716306</v>
      </c>
      <c r="N715" s="198" t="s">
        <v>742</v>
      </c>
    </row>
    <row r="716" spans="1:15" ht="12.6" customHeight="1" x14ac:dyDescent="0.25">
      <c r="C716" s="180">
        <f>CE71</f>
        <v>28283195.649999995</v>
      </c>
      <c r="D716" s="180">
        <f>D615</f>
        <v>888812.8600000001</v>
      </c>
      <c r="E716" s="180">
        <f>E623</f>
        <v>296084.97999999992</v>
      </c>
      <c r="F716" s="180">
        <f>F624</f>
        <v>0</v>
      </c>
      <c r="G716" s="180">
        <f>G625</f>
        <v>436391.12671244261</v>
      </c>
      <c r="H716" s="180">
        <f>H628</f>
        <v>0</v>
      </c>
      <c r="I716" s="180">
        <f>I629</f>
        <v>237788.19545068205</v>
      </c>
      <c r="J716" s="180">
        <f>J630</f>
        <v>193.99080887594889</v>
      </c>
      <c r="K716" s="180">
        <f>K644</f>
        <v>2121799.0998990512</v>
      </c>
      <c r="L716" s="180">
        <f>L647</f>
        <v>0</v>
      </c>
      <c r="M716" s="180">
        <f>C648</f>
        <v>3716307.44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Lourdes Counseling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H-915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1175 Carondelet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1175 Carondelet Drive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Richalnd, WA 99352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H-915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Lourdes Counseling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 Monical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Charlie Pearce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Bart Gallant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547-7704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542-3070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527</v>
      </c>
      <c r="G23" s="21">
        <f>data!D111</f>
        <v>6124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20</v>
      </c>
      <c r="E36" s="49" t="s">
        <v>292</v>
      </c>
      <c r="F36" s="24"/>
      <c r="G36" s="21">
        <f>data!C128</f>
        <v>32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Lourdes Counseling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135</v>
      </c>
      <c r="C7" s="48">
        <f>data!B139</f>
        <v>1823</v>
      </c>
      <c r="D7" s="48">
        <f>data!B140</f>
        <v>0</v>
      </c>
      <c r="E7" s="48">
        <f>data!B141</f>
        <v>5650215</v>
      </c>
      <c r="F7" s="48">
        <f>data!B142</f>
        <v>1680449</v>
      </c>
      <c r="G7" s="48">
        <f>data!B141+data!B142</f>
        <v>7330664</v>
      </c>
    </row>
    <row r="8" spans="1:13" ht="20.100000000000001" customHeight="1" x14ac:dyDescent="0.25">
      <c r="A8" s="23" t="s">
        <v>297</v>
      </c>
      <c r="B8" s="48">
        <f>data!C138</f>
        <v>270</v>
      </c>
      <c r="C8" s="48">
        <f>data!C139</f>
        <v>3155</v>
      </c>
      <c r="D8" s="48">
        <f>data!C140</f>
        <v>0</v>
      </c>
      <c r="E8" s="48">
        <f>data!C141</f>
        <v>12159447</v>
      </c>
      <c r="F8" s="48">
        <f>data!C142</f>
        <v>25885160</v>
      </c>
      <c r="G8" s="48">
        <f>data!C141+data!C142</f>
        <v>38044607</v>
      </c>
    </row>
    <row r="9" spans="1:13" ht="20.100000000000001" customHeight="1" x14ac:dyDescent="0.25">
      <c r="A9" s="23" t="s">
        <v>1058</v>
      </c>
      <c r="B9" s="48">
        <f>data!D138</f>
        <v>122</v>
      </c>
      <c r="C9" s="48">
        <f>data!D139</f>
        <v>1146</v>
      </c>
      <c r="D9" s="48">
        <f>data!D140</f>
        <v>0</v>
      </c>
      <c r="E9" s="48">
        <f>data!D141</f>
        <v>3596134</v>
      </c>
      <c r="F9" s="48">
        <f>data!D142</f>
        <v>9674792</v>
      </c>
      <c r="G9" s="48">
        <f>data!D141+data!D142</f>
        <v>13270926</v>
      </c>
    </row>
    <row r="10" spans="1:13" ht="20.100000000000001" customHeight="1" x14ac:dyDescent="0.25">
      <c r="A10" s="111" t="s">
        <v>203</v>
      </c>
      <c r="B10" s="48">
        <f>data!E138</f>
        <v>527</v>
      </c>
      <c r="C10" s="48">
        <f>data!E139</f>
        <v>6124</v>
      </c>
      <c r="D10" s="48">
        <f>data!E140</f>
        <v>0</v>
      </c>
      <c r="E10" s="48">
        <f>data!E141</f>
        <v>21405796</v>
      </c>
      <c r="F10" s="48">
        <f>data!E142</f>
        <v>37240401</v>
      </c>
      <c r="G10" s="48">
        <f>data!E141+data!E142</f>
        <v>58646197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Lourdes Counseling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1011180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-19507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2281261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-111806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574070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201171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3936369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150063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29170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179233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16003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269738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285741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Lourdes Counseling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328685</v>
      </c>
      <c r="D7" s="21">
        <f>data!C195</f>
        <v>0</v>
      </c>
      <c r="E7" s="21">
        <f>data!D195</f>
        <v>0</v>
      </c>
      <c r="F7" s="21">
        <f>data!E195</f>
        <v>328685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299441</v>
      </c>
      <c r="D8" s="21">
        <f>data!C196</f>
        <v>0</v>
      </c>
      <c r="E8" s="21">
        <f>data!D196</f>
        <v>0</v>
      </c>
      <c r="F8" s="21">
        <f>data!E196</f>
        <v>299441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4233732</v>
      </c>
      <c r="D9" s="21">
        <f>data!C197</f>
        <v>1005405.77</v>
      </c>
      <c r="E9" s="21">
        <f>data!D197</f>
        <v>0</v>
      </c>
      <c r="F9" s="21">
        <f>data!E197</f>
        <v>5239137.7699999996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381946</v>
      </c>
      <c r="D10" s="21">
        <f>data!C198</f>
        <v>0</v>
      </c>
      <c r="E10" s="21">
        <f>data!D198</f>
        <v>0</v>
      </c>
      <c r="F10" s="21">
        <f>data!E198</f>
        <v>381946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122815</v>
      </c>
      <c r="D11" s="21">
        <f>data!C199</f>
        <v>0</v>
      </c>
      <c r="E11" s="21">
        <f>data!D199</f>
        <v>0</v>
      </c>
      <c r="F11" s="21">
        <f>data!E199</f>
        <v>122815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26362</v>
      </c>
      <c r="D12" s="21">
        <f>data!C200</f>
        <v>0</v>
      </c>
      <c r="E12" s="21">
        <f>data!D200</f>
        <v>0</v>
      </c>
      <c r="F12" s="21">
        <f>data!E200</f>
        <v>26362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48060</v>
      </c>
      <c r="D13" s="21">
        <f>data!C201</f>
        <v>0</v>
      </c>
      <c r="E13" s="21">
        <f>data!D201</f>
        <v>0</v>
      </c>
      <c r="F13" s="21">
        <f>data!E201</f>
        <v>48060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163764</v>
      </c>
      <c r="D14" s="21">
        <f>data!C202</f>
        <v>0</v>
      </c>
      <c r="E14" s="21">
        <f>data!D202</f>
        <v>0</v>
      </c>
      <c r="F14" s="21">
        <f>data!E202</f>
        <v>163764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825314</v>
      </c>
      <c r="D15" s="21">
        <f>data!C203</f>
        <v>716.72</v>
      </c>
      <c r="E15" s="21">
        <f>data!D203</f>
        <v>0</v>
      </c>
      <c r="F15" s="21">
        <f>data!E203</f>
        <v>826030.72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6430119</v>
      </c>
      <c r="D16" s="21">
        <f>data!C204</f>
        <v>1006122.49</v>
      </c>
      <c r="E16" s="21">
        <f>data!D204</f>
        <v>0</v>
      </c>
      <c r="F16" s="21">
        <f>data!E204</f>
        <v>7436241.4899999993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66723</v>
      </c>
      <c r="D24" s="21">
        <f>data!C209</f>
        <v>28906.6</v>
      </c>
      <c r="E24" s="21">
        <f>data!D209</f>
        <v>0</v>
      </c>
      <c r="F24" s="21">
        <f>data!E209</f>
        <v>95629.6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2035472</v>
      </c>
      <c r="D25" s="21">
        <f>data!C210</f>
        <v>453245.4</v>
      </c>
      <c r="E25" s="21">
        <f>data!D210</f>
        <v>0</v>
      </c>
      <c r="F25" s="21">
        <f>data!E210</f>
        <v>2488717.4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14276</v>
      </c>
      <c r="D26" s="21">
        <f>data!C211</f>
        <v>20340.419999999998</v>
      </c>
      <c r="E26" s="21">
        <f>data!D211</f>
        <v>0</v>
      </c>
      <c r="F26" s="21">
        <f>data!E211</f>
        <v>34616.42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63226</v>
      </c>
      <c r="D27" s="21">
        <f>data!C212</f>
        <v>10197.26</v>
      </c>
      <c r="E27" s="21">
        <f>data!D212</f>
        <v>0</v>
      </c>
      <c r="F27" s="21">
        <f>data!E212</f>
        <v>73423.259999999995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12209</v>
      </c>
      <c r="D28" s="21">
        <f>data!C213</f>
        <v>6590.46</v>
      </c>
      <c r="E28" s="21">
        <f>data!D213</f>
        <v>0</v>
      </c>
      <c r="F28" s="21">
        <f>data!E213</f>
        <v>18799.46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8763</v>
      </c>
      <c r="D29" s="21">
        <f>data!C214</f>
        <v>7511.51</v>
      </c>
      <c r="E29" s="21">
        <f>data!D214</f>
        <v>0</v>
      </c>
      <c r="F29" s="21">
        <f>data!E214</f>
        <v>16274.51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69647</v>
      </c>
      <c r="D30" s="21">
        <f>data!C215</f>
        <v>22588.13</v>
      </c>
      <c r="E30" s="21">
        <f>data!D215</f>
        <v>0</v>
      </c>
      <c r="F30" s="21">
        <f>data!E215</f>
        <v>92235.13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2270316</v>
      </c>
      <c r="D32" s="21">
        <f>data!C217</f>
        <v>549379.78</v>
      </c>
      <c r="E32" s="21">
        <f>data!D217</f>
        <v>0</v>
      </c>
      <c r="F32" s="21">
        <f>data!E217</f>
        <v>2819695.7799999993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Lourdes Counseling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88851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5014120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19657915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4388413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29060448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107605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66703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174308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390792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29714399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Lourdes Counseling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120986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5495720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4389468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17248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565256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75207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6596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1891545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328685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299441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5239137.7699999996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381946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122815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74422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163764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826030.72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7436241.4899999993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3594333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3841908.4899999993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350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350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74265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74265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5808068.4899999993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Lourdes Counseling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187503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791705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613001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1868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2181342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3775419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2373874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2373874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25000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25000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25000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-366225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-366225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5808068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Lourdes Counseling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21405796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37240401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58646197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88851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29060448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174308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390792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29714399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28931798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369417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369417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29301215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14497344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3936369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125531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751028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237239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1001887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549380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179232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285741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7088749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28652613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648602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648602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648602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Lourdes Counseling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6124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79.017274038461551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4374269.3899999997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1187717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125469.65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441122.68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1693.8600000000001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34064.740000000005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330298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4070.35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2176165.08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-4447.93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8670422.8200000003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1335924</v>
      </c>
      <c r="I23" s="48">
        <f>+data!M674</f>
        <v>82616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20092651.57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8265861.8199999994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28358513.390000001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1784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21253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35.770000000000003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Lourdes Counseling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415071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8963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Lourdes Counseling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4598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1.8240384615384615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126397.6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11293.87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137691.47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16152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330082.5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76099.75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406182.25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Lourdes Counseling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119.12072596153845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112884.56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30651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143558.04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341.21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223824.58999999997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511259.39999999997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367140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60285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983060.39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533719.88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1516780.27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7928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Lourdes Counseling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98369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309.34590865384621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8261692.4799999977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2243243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61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145814.24999999994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104511.51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198607.83000000002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52921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131288.77000000002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4039255.93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-362464.27999999997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14814931.489999996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1407664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27621816.050000001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27621816.050000001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721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21253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14.67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Lourdes Counseling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Lourdes Counseling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36630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36.706721153846154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20.435576923076923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291290.2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79092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1929.25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623.19000000000005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394844.95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1050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60271.58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35304.589999999997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432583.03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431822.73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31454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1.06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742903.09000000008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742904.15000000014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Lourdes Counseling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48770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43.169317307692303</v>
      </c>
      <c r="I234" s="26">
        <f>data!BF60</f>
        <v>40.657740384615387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164668.34000000003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44711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191.95999999999998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1974.27</v>
      </c>
      <c r="I238" s="14">
        <f>data!BF64</f>
        <v>2289.42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100978.54999999999</v>
      </c>
      <c r="I239" s="14">
        <f>data!BF65</f>
        <v>2095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32511.19</v>
      </c>
      <c r="I240" s="14">
        <f>data!BF66</f>
        <v>214883.31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156841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30860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72918.849999999991</v>
      </c>
      <c r="I243" s="14">
        <f>data!BF69</f>
        <v>16031.16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191.95999999999998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605463.20000000007</v>
      </c>
      <c r="I245" s="14">
        <f>data!BF71</f>
        <v>235298.89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Lourdes Counseling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26.802932692307692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1017537.56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276285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11954.089999999998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236.25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7512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13013.3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157207.53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13013.3</v>
      </c>
      <c r="D277" s="14">
        <f>data!BH71</f>
        <v>7512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1463220.4300000002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7110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41515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Lourdes Counseling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42108.41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11433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27960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201570.26999999996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283071.67999999993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Lourdes Counseling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161.65383653846152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232892.7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63236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1571.28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758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94905.61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393363.59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Lourdes Counseling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838.73407211538461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14497343.639999995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3936368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125530.65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751028.42999999993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237238.91999999998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1001887.0800000001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549380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179232.42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285854</v>
      </c>
      <c r="F371" s="219"/>
      <c r="G371" s="219"/>
      <c r="H371" s="219"/>
      <c r="I371" s="86">
        <f>data!CE69</f>
        <v>7374603.0600000005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2504.3399999999997</v>
      </c>
      <c r="F372" s="220"/>
      <c r="G372" s="220"/>
      <c r="H372" s="220"/>
      <c r="I372" s="14">
        <f>-data!CE70</f>
        <v>-369416.55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283349.65999999997</v>
      </c>
      <c r="F373" s="219"/>
      <c r="G373" s="219"/>
      <c r="H373" s="219"/>
      <c r="I373" s="14">
        <f>data!CE71</f>
        <v>28283195.649999995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21405795.52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37240400.590000004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58646196.109999999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19396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42506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7110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41515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50.440000000000005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 transitionEntry="1" codeName="Sheet10">
    <pageSetUpPr autoPageBreaks="0" fitToPage="1"/>
  </sheetPr>
  <dimension ref="A1:CF817"/>
  <sheetViews>
    <sheetView showGridLines="0" topLeftCell="A28" zoomScale="75" workbookViewId="0">
      <selection activeCell="H51" sqref="H5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7" width="11.75" style="180"/>
    <col min="8" max="8" width="12.4140625" style="180" bestFit="1" customWidth="1"/>
    <col min="9" max="31" width="11.75" style="180"/>
    <col min="32" max="32" width="12.4140625" style="180" bestFit="1" customWidth="1"/>
    <col min="33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3088824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1053051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33490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1622870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54962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30611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228218</v>
      </c>
      <c r="BM48" s="195">
        <f>ROUND(((B48/CE61)*BM61),0)</f>
        <v>0</v>
      </c>
      <c r="BN48" s="195">
        <f>ROUND(((B48/CE61)*BN61),0)</f>
        <v>15347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50275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3088824</v>
      </c>
    </row>
    <row r="49" spans="1:84" ht="12.6" customHeight="1" x14ac:dyDescent="0.25">
      <c r="A49" s="175" t="s">
        <v>206</v>
      </c>
      <c r="B49" s="195">
        <f>B47+B48</f>
        <v>3088824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281"/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337195.65</v>
      </c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51498.99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  <c r="AT51" s="281">
        <v>0</v>
      </c>
      <c r="AU51" s="281">
        <v>0</v>
      </c>
      <c r="AV51" s="281">
        <v>0</v>
      </c>
      <c r="AW51" s="281">
        <v>0</v>
      </c>
      <c r="AX51" s="281">
        <v>0</v>
      </c>
      <c r="AY51" s="281">
        <v>1050.28</v>
      </c>
      <c r="AZ51" s="281">
        <v>0</v>
      </c>
      <c r="BA51" s="281">
        <v>0</v>
      </c>
      <c r="BB51" s="281">
        <v>0</v>
      </c>
      <c r="BC51" s="281">
        <v>0</v>
      </c>
      <c r="BD51" s="281">
        <v>0</v>
      </c>
      <c r="BE51" s="281">
        <v>61589.11</v>
      </c>
      <c r="BF51" s="281">
        <v>0</v>
      </c>
      <c r="BG51" s="281">
        <v>0</v>
      </c>
      <c r="BH51" s="281">
        <v>7511.52</v>
      </c>
      <c r="BI51" s="281">
        <v>0</v>
      </c>
      <c r="BJ51" s="281">
        <v>0</v>
      </c>
      <c r="BK51" s="281">
        <v>0</v>
      </c>
      <c r="BL51" s="281">
        <v>0</v>
      </c>
      <c r="BM51" s="281">
        <v>0</v>
      </c>
      <c r="BN51" s="281">
        <v>0</v>
      </c>
      <c r="BO51" s="281">
        <v>0</v>
      </c>
      <c r="BP51" s="281">
        <v>0</v>
      </c>
      <c r="BQ51" s="281">
        <v>0</v>
      </c>
      <c r="BR51" s="281">
        <v>0</v>
      </c>
      <c r="BS51" s="281">
        <v>0</v>
      </c>
      <c r="BT51" s="281">
        <v>0</v>
      </c>
      <c r="BU51" s="281">
        <v>0</v>
      </c>
      <c r="BV51" s="281">
        <v>757.78</v>
      </c>
      <c r="BW51" s="281">
        <v>0</v>
      </c>
      <c r="BX51" s="281">
        <v>0</v>
      </c>
      <c r="BY51" s="281">
        <v>0</v>
      </c>
      <c r="BZ51" s="281">
        <v>0</v>
      </c>
      <c r="CA51" s="281">
        <v>0</v>
      </c>
      <c r="CB51" s="281">
        <v>0</v>
      </c>
      <c r="CC51" s="281">
        <v>0</v>
      </c>
      <c r="CD51" s="195"/>
      <c r="CE51" s="195">
        <f>SUM(C51:CD51)</f>
        <v>459603.33000000007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282"/>
      <c r="D59" s="282"/>
      <c r="E59" s="282"/>
      <c r="F59" s="282"/>
      <c r="G59" s="282"/>
      <c r="H59" s="282">
        <v>5538</v>
      </c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45"/>
      <c r="T59" s="245"/>
      <c r="U59" s="224">
        <v>4598</v>
      </c>
      <c r="V59" s="185"/>
      <c r="W59" s="185"/>
      <c r="X59" s="185"/>
      <c r="Y59" s="185"/>
      <c r="Z59" s="185"/>
      <c r="AA59" s="185"/>
      <c r="AB59" s="245"/>
      <c r="AC59" s="185"/>
      <c r="AD59" s="185"/>
      <c r="AE59" s="185"/>
      <c r="AF59" s="185">
        <v>98369</v>
      </c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36630</v>
      </c>
      <c r="AZ59" s="185"/>
      <c r="BA59" s="245"/>
      <c r="BB59" s="245"/>
      <c r="BC59" s="245"/>
      <c r="BD59" s="245"/>
      <c r="BE59" s="185">
        <v>48770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281">
        <v>0</v>
      </c>
      <c r="D60" s="281">
        <v>0</v>
      </c>
      <c r="E60" s="281">
        <v>0</v>
      </c>
      <c r="F60" s="281">
        <v>0</v>
      </c>
      <c r="G60" s="281">
        <v>0</v>
      </c>
      <c r="H60" s="281">
        <v>65.770884615384603</v>
      </c>
      <c r="I60" s="281">
        <v>0</v>
      </c>
      <c r="J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1.3312980769230769</v>
      </c>
      <c r="AC60" s="281">
        <v>0</v>
      </c>
      <c r="AD60" s="281">
        <v>0</v>
      </c>
      <c r="AE60" s="281">
        <v>0</v>
      </c>
      <c r="AF60" s="281">
        <v>99.160932692307668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3.8527259615384617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2.0630576923076922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25.3596875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  <c r="BS60" s="281">
        <v>0</v>
      </c>
      <c r="BT60" s="281">
        <v>0</v>
      </c>
      <c r="BU60" s="281">
        <v>0</v>
      </c>
      <c r="BV60" s="281">
        <v>5.5483461538461549</v>
      </c>
      <c r="BW60" s="281">
        <v>0</v>
      </c>
      <c r="BX60" s="281">
        <v>0</v>
      </c>
      <c r="BY60" s="281">
        <v>0</v>
      </c>
      <c r="BZ60" s="281">
        <v>0</v>
      </c>
      <c r="CA60" s="281">
        <v>0</v>
      </c>
      <c r="CB60" s="281">
        <v>0</v>
      </c>
      <c r="CC60" s="281">
        <v>0</v>
      </c>
      <c r="CD60" s="246" t="s">
        <v>221</v>
      </c>
      <c r="CE60" s="248">
        <f t="shared" ref="CE60:CE70" si="0">SUM(C60:CD60)</f>
        <v>203.08693269230764</v>
      </c>
    </row>
    <row r="61" spans="1:84" ht="12.6" customHeight="1" x14ac:dyDescent="0.25">
      <c r="A61" s="171" t="s">
        <v>235</v>
      </c>
      <c r="B61" s="175"/>
      <c r="C61" s="281">
        <v>0</v>
      </c>
      <c r="D61" s="281">
        <v>0</v>
      </c>
      <c r="E61" s="281">
        <v>0</v>
      </c>
      <c r="F61" s="281">
        <v>0</v>
      </c>
      <c r="G61" s="281">
        <v>0</v>
      </c>
      <c r="H61" s="281">
        <v>4381740.4300000006</v>
      </c>
      <c r="I61" s="281">
        <v>0</v>
      </c>
      <c r="J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139353.20000000001</v>
      </c>
      <c r="AC61" s="281">
        <v>0</v>
      </c>
      <c r="AD61" s="281">
        <v>0</v>
      </c>
      <c r="AE61" s="281">
        <v>0</v>
      </c>
      <c r="AF61" s="281">
        <v>6752754.0799999991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228694.97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127373.9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949614.07000000007</v>
      </c>
      <c r="BM61" s="281">
        <v>0</v>
      </c>
      <c r="BN61" s="281">
        <v>63859.3</v>
      </c>
      <c r="BO61" s="281">
        <v>0</v>
      </c>
      <c r="BP61" s="281">
        <v>0</v>
      </c>
      <c r="BQ61" s="281">
        <v>0</v>
      </c>
      <c r="BR61" s="281">
        <v>0</v>
      </c>
      <c r="BS61" s="281">
        <v>0</v>
      </c>
      <c r="BT61" s="281">
        <v>0</v>
      </c>
      <c r="BU61" s="281">
        <v>0</v>
      </c>
      <c r="BV61" s="281">
        <v>209193.02</v>
      </c>
      <c r="BW61" s="281">
        <v>0</v>
      </c>
      <c r="BX61" s="281">
        <v>0</v>
      </c>
      <c r="BY61" s="281">
        <v>0</v>
      </c>
      <c r="BZ61" s="281">
        <v>0</v>
      </c>
      <c r="CA61" s="281">
        <v>0</v>
      </c>
      <c r="CB61" s="281">
        <v>0</v>
      </c>
      <c r="CC61" s="281">
        <v>0</v>
      </c>
      <c r="CD61" s="246" t="s">
        <v>221</v>
      </c>
      <c r="CE61" s="195">
        <f t="shared" si="0"/>
        <v>12852582.970000003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1053051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33490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1622870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54962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30611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228218</v>
      </c>
      <c r="BM62" s="195">
        <f t="shared" si="1"/>
        <v>0</v>
      </c>
      <c r="BN62" s="195">
        <f t="shared" si="1"/>
        <v>15347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50275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3088824</v>
      </c>
      <c r="CF62" s="249"/>
    </row>
    <row r="63" spans="1:84" ht="12.6" customHeight="1" x14ac:dyDescent="0.25">
      <c r="A63" s="171" t="s">
        <v>236</v>
      </c>
      <c r="B63" s="175"/>
      <c r="C63" s="281">
        <v>0</v>
      </c>
      <c r="D63" s="281">
        <v>0</v>
      </c>
      <c r="E63" s="281">
        <v>0</v>
      </c>
      <c r="F63" s="281">
        <v>0</v>
      </c>
      <c r="G63" s="281">
        <v>0</v>
      </c>
      <c r="H63" s="281">
        <v>151448.47</v>
      </c>
      <c r="I63" s="281">
        <v>0</v>
      </c>
      <c r="J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  <c r="BS63" s="281">
        <v>0</v>
      </c>
      <c r="BT63" s="281">
        <v>0</v>
      </c>
      <c r="BU63" s="281">
        <v>0</v>
      </c>
      <c r="BV63" s="281">
        <v>0</v>
      </c>
      <c r="BW63" s="281">
        <v>0</v>
      </c>
      <c r="BX63" s="281">
        <v>0</v>
      </c>
      <c r="BY63" s="281">
        <v>0</v>
      </c>
      <c r="BZ63" s="281">
        <v>0</v>
      </c>
      <c r="CA63" s="281">
        <v>0</v>
      </c>
      <c r="CB63" s="281">
        <v>0</v>
      </c>
      <c r="CC63" s="281">
        <v>0</v>
      </c>
      <c r="CD63" s="246" t="s">
        <v>221</v>
      </c>
      <c r="CE63" s="195">
        <f t="shared" si="0"/>
        <v>151448.47</v>
      </c>
      <c r="CF63" s="249"/>
    </row>
    <row r="64" spans="1:84" ht="12.6" customHeight="1" x14ac:dyDescent="0.25">
      <c r="A64" s="171" t="s">
        <v>237</v>
      </c>
      <c r="B64" s="175"/>
      <c r="C64" s="281">
        <v>0</v>
      </c>
      <c r="D64" s="281">
        <v>0</v>
      </c>
      <c r="E64" s="281">
        <v>0</v>
      </c>
      <c r="F64" s="281">
        <v>0</v>
      </c>
      <c r="G64" s="281">
        <v>0</v>
      </c>
      <c r="H64" s="281">
        <v>417624.68000000011</v>
      </c>
      <c r="I64" s="281">
        <v>0</v>
      </c>
      <c r="J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81746.860000000015</v>
      </c>
      <c r="AC64" s="281">
        <v>0</v>
      </c>
      <c r="AD64" s="281">
        <v>0</v>
      </c>
      <c r="AE64" s="281">
        <v>0</v>
      </c>
      <c r="AF64" s="281">
        <v>171535.31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929.41000000000008</v>
      </c>
      <c r="AV64" s="281">
        <v>0</v>
      </c>
      <c r="AW64" s="281">
        <v>0</v>
      </c>
      <c r="AX64" s="281">
        <v>0</v>
      </c>
      <c r="AY64" s="281">
        <v>1560.52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2272.3200000000002</v>
      </c>
      <c r="BF64" s="281">
        <v>2539.5699999999997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5248.5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  <c r="BS64" s="281">
        <v>0</v>
      </c>
      <c r="BT64" s="281">
        <v>0</v>
      </c>
      <c r="BU64" s="281">
        <v>0</v>
      </c>
      <c r="BV64" s="281">
        <v>548.83000000000004</v>
      </c>
      <c r="BW64" s="281">
        <v>0</v>
      </c>
      <c r="BX64" s="281">
        <v>0</v>
      </c>
      <c r="BY64" s="281">
        <v>0</v>
      </c>
      <c r="BZ64" s="281">
        <v>0</v>
      </c>
      <c r="CA64" s="281">
        <v>0</v>
      </c>
      <c r="CB64" s="281">
        <v>0</v>
      </c>
      <c r="CC64" s="281">
        <v>0</v>
      </c>
      <c r="CD64" s="246" t="s">
        <v>221</v>
      </c>
      <c r="CE64" s="195">
        <f t="shared" si="0"/>
        <v>684006</v>
      </c>
      <c r="CF64" s="249"/>
    </row>
    <row r="65" spans="1:84" ht="12.6" customHeight="1" x14ac:dyDescent="0.25">
      <c r="A65" s="171" t="s">
        <v>238</v>
      </c>
      <c r="B65" s="175"/>
      <c r="C65" s="281">
        <v>0</v>
      </c>
      <c r="D65" s="281">
        <v>0</v>
      </c>
      <c r="E65" s="281">
        <v>0</v>
      </c>
      <c r="F65" s="281">
        <v>0</v>
      </c>
      <c r="G65" s="281">
        <v>0</v>
      </c>
      <c r="H65" s="281">
        <v>771.76</v>
      </c>
      <c r="I65" s="281">
        <v>0</v>
      </c>
      <c r="J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64193.329999999994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101731.99</v>
      </c>
      <c r="BF65" s="281">
        <v>-509.22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21760</v>
      </c>
      <c r="BO65" s="281">
        <v>0</v>
      </c>
      <c r="BP65" s="281">
        <v>0</v>
      </c>
      <c r="BQ65" s="281">
        <v>0</v>
      </c>
      <c r="BR65" s="281">
        <v>0</v>
      </c>
      <c r="BS65" s="281">
        <v>0</v>
      </c>
      <c r="BT65" s="281">
        <v>0</v>
      </c>
      <c r="BU65" s="281">
        <v>0</v>
      </c>
      <c r="BV65" s="281">
        <v>0</v>
      </c>
      <c r="BW65" s="281">
        <v>0</v>
      </c>
      <c r="BX65" s="281">
        <v>0</v>
      </c>
      <c r="BY65" s="281">
        <v>0</v>
      </c>
      <c r="BZ65" s="281">
        <v>0</v>
      </c>
      <c r="CA65" s="281">
        <v>0</v>
      </c>
      <c r="CB65" s="281">
        <v>0</v>
      </c>
      <c r="CC65" s="281">
        <v>0</v>
      </c>
      <c r="CD65" s="246" t="s">
        <v>221</v>
      </c>
      <c r="CE65" s="195">
        <f t="shared" si="0"/>
        <v>187947.86000000002</v>
      </c>
      <c r="CF65" s="249"/>
    </row>
    <row r="66" spans="1:84" ht="12.6" customHeight="1" x14ac:dyDescent="0.25">
      <c r="A66" s="171" t="s">
        <v>239</v>
      </c>
      <c r="B66" s="175"/>
      <c r="C66" s="281">
        <v>0</v>
      </c>
      <c r="D66" s="281">
        <v>0</v>
      </c>
      <c r="E66" s="281">
        <v>0</v>
      </c>
      <c r="F66" s="281">
        <v>0</v>
      </c>
      <c r="G66" s="281">
        <v>0</v>
      </c>
      <c r="H66" s="281">
        <v>43490.13</v>
      </c>
      <c r="I66" s="281">
        <v>0</v>
      </c>
      <c r="J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109167.87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3.7</v>
      </c>
      <c r="AC66" s="281">
        <v>0</v>
      </c>
      <c r="AD66" s="281">
        <v>0</v>
      </c>
      <c r="AE66" s="281">
        <v>0</v>
      </c>
      <c r="AF66" s="281">
        <v>138857.51000000004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596</v>
      </c>
      <c r="AV66" s="281">
        <v>0</v>
      </c>
      <c r="AW66" s="281">
        <v>0</v>
      </c>
      <c r="AX66" s="281">
        <v>0</v>
      </c>
      <c r="AY66" s="281">
        <v>371415.51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22161.3</v>
      </c>
      <c r="BF66" s="281">
        <v>221266.96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878.58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  <c r="BS66" s="281">
        <v>0</v>
      </c>
      <c r="BT66" s="281">
        <v>0</v>
      </c>
      <c r="BU66" s="281">
        <v>0</v>
      </c>
      <c r="BV66" s="281">
        <v>0</v>
      </c>
      <c r="BW66" s="281">
        <v>0</v>
      </c>
      <c r="BX66" s="281">
        <v>0</v>
      </c>
      <c r="BY66" s="281">
        <v>0</v>
      </c>
      <c r="BZ66" s="281">
        <v>0</v>
      </c>
      <c r="CA66" s="281">
        <v>0</v>
      </c>
      <c r="CB66" s="281">
        <v>0</v>
      </c>
      <c r="CC66" s="281">
        <v>0</v>
      </c>
      <c r="CD66" s="246" t="s">
        <v>221</v>
      </c>
      <c r="CE66" s="195">
        <f t="shared" si="0"/>
        <v>907837.56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337196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51499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1050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61589</v>
      </c>
      <c r="BF67" s="195">
        <f t="shared" si="3"/>
        <v>0</v>
      </c>
      <c r="BG67" s="195">
        <f t="shared" si="3"/>
        <v>0</v>
      </c>
      <c r="BH67" s="195">
        <f t="shared" si="3"/>
        <v>7512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758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459604</v>
      </c>
      <c r="CF67" s="249"/>
    </row>
    <row r="68" spans="1:84" ht="12.6" customHeight="1" x14ac:dyDescent="0.25">
      <c r="A68" s="171" t="s">
        <v>240</v>
      </c>
      <c r="B68" s="175"/>
      <c r="C68" s="281">
        <v>0</v>
      </c>
      <c r="D68" s="281">
        <v>0</v>
      </c>
      <c r="E68" s="281">
        <v>0</v>
      </c>
      <c r="F68" s="281">
        <v>0</v>
      </c>
      <c r="G68" s="281">
        <v>0</v>
      </c>
      <c r="H68" s="281">
        <v>5253.54</v>
      </c>
      <c r="I68" s="281">
        <v>0</v>
      </c>
      <c r="J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81763.309999999983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5454.54</v>
      </c>
      <c r="BH68" s="281">
        <v>0</v>
      </c>
      <c r="BI68" s="281">
        <v>0</v>
      </c>
      <c r="BJ68" s="281">
        <v>0</v>
      </c>
      <c r="BK68" s="281">
        <v>0</v>
      </c>
      <c r="BL68" s="281">
        <v>-31.25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  <c r="BS68" s="281">
        <v>0</v>
      </c>
      <c r="BT68" s="281">
        <v>0</v>
      </c>
      <c r="BU68" s="281">
        <v>0</v>
      </c>
      <c r="BV68" s="281">
        <v>0</v>
      </c>
      <c r="BW68" s="281">
        <v>0</v>
      </c>
      <c r="BX68" s="281">
        <v>0</v>
      </c>
      <c r="BY68" s="281">
        <v>0</v>
      </c>
      <c r="BZ68" s="281">
        <v>0</v>
      </c>
      <c r="CA68" s="281">
        <v>0</v>
      </c>
      <c r="CB68" s="281">
        <v>0</v>
      </c>
      <c r="CC68" s="281">
        <v>0</v>
      </c>
      <c r="CD68" s="246" t="s">
        <v>221</v>
      </c>
      <c r="CE68" s="195">
        <f t="shared" si="0"/>
        <v>92440.13999999997</v>
      </c>
      <c r="CF68" s="249"/>
    </row>
    <row r="69" spans="1:84" ht="12.6" customHeight="1" x14ac:dyDescent="0.25">
      <c r="A69" s="171" t="s">
        <v>241</v>
      </c>
      <c r="B69" s="175"/>
      <c r="C69" s="281">
        <v>0</v>
      </c>
      <c r="D69" s="281">
        <v>0</v>
      </c>
      <c r="E69" s="281">
        <v>0</v>
      </c>
      <c r="F69" s="281">
        <v>0</v>
      </c>
      <c r="G69" s="281">
        <v>0</v>
      </c>
      <c r="H69" s="281">
        <v>1321400.1100000001</v>
      </c>
      <c r="I69" s="281">
        <v>0</v>
      </c>
      <c r="J69" s="281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9836.25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50887.420000000006</v>
      </c>
      <c r="AC69" s="281">
        <v>0</v>
      </c>
      <c r="AD69" s="281">
        <v>0</v>
      </c>
      <c r="AE69" s="281">
        <v>0</v>
      </c>
      <c r="AF69" s="281">
        <v>2659653.21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57235.76</v>
      </c>
      <c r="AV69" s="281">
        <v>0</v>
      </c>
      <c r="AW69" s="281">
        <v>0</v>
      </c>
      <c r="AX69" s="281">
        <v>0</v>
      </c>
      <c r="AY69" s="281">
        <v>26804.85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60098.420000000006</v>
      </c>
      <c r="BF69" s="281">
        <v>17465.7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158990.69</v>
      </c>
      <c r="BM69" s="281">
        <v>0</v>
      </c>
      <c r="BN69" s="281">
        <v>152097.46</v>
      </c>
      <c r="BO69" s="281">
        <v>0</v>
      </c>
      <c r="BP69" s="281">
        <v>0</v>
      </c>
      <c r="BQ69" s="281">
        <v>0</v>
      </c>
      <c r="BR69" s="281">
        <v>0</v>
      </c>
      <c r="BS69" s="281">
        <v>0</v>
      </c>
      <c r="BT69" s="281">
        <v>0</v>
      </c>
      <c r="BU69" s="281">
        <v>0</v>
      </c>
      <c r="BV69" s="281">
        <v>369930.25</v>
      </c>
      <c r="BW69" s="281">
        <v>0</v>
      </c>
      <c r="BX69" s="281">
        <v>0</v>
      </c>
      <c r="BY69" s="281">
        <v>0</v>
      </c>
      <c r="BZ69" s="281">
        <v>0</v>
      </c>
      <c r="CA69" s="281">
        <v>0</v>
      </c>
      <c r="CB69" s="281">
        <v>0</v>
      </c>
      <c r="CC69" s="281">
        <v>0</v>
      </c>
      <c r="CD69" s="281">
        <v>347248</v>
      </c>
      <c r="CE69" s="195">
        <f t="shared" si="0"/>
        <v>5231648.12</v>
      </c>
      <c r="CF69" s="249"/>
    </row>
    <row r="70" spans="1:84" ht="12.6" customHeight="1" x14ac:dyDescent="0.25">
      <c r="A70" s="171" t="s">
        <v>242</v>
      </c>
      <c r="B70" s="175"/>
      <c r="C70" s="281">
        <v>0</v>
      </c>
      <c r="D70" s="281">
        <v>0</v>
      </c>
      <c r="E70" s="281">
        <v>0</v>
      </c>
      <c r="F70" s="281">
        <v>0</v>
      </c>
      <c r="G70" s="281">
        <v>0</v>
      </c>
      <c r="H70" s="281">
        <v>3758.97</v>
      </c>
      <c r="I70" s="281">
        <v>0</v>
      </c>
      <c r="J70" s="281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399857.34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  <c r="BS70" s="281">
        <v>0</v>
      </c>
      <c r="BT70" s="281">
        <v>0</v>
      </c>
      <c r="BU70" s="281">
        <v>0</v>
      </c>
      <c r="BV70" s="281">
        <v>0</v>
      </c>
      <c r="BW70" s="281">
        <v>0</v>
      </c>
      <c r="BX70" s="281">
        <v>0</v>
      </c>
      <c r="BY70" s="281">
        <v>0</v>
      </c>
      <c r="BZ70" s="281">
        <v>0</v>
      </c>
      <c r="CA70" s="281">
        <v>0</v>
      </c>
      <c r="CB70" s="281">
        <v>0</v>
      </c>
      <c r="CC70" s="281">
        <v>0</v>
      </c>
      <c r="CD70" s="281">
        <v>211917.28</v>
      </c>
      <c r="CE70" s="195">
        <f t="shared" si="0"/>
        <v>615533.59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7708217.1500000004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119004.12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305481.18000000005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11143268.41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342418.13999999996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400830.88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405837.93</v>
      </c>
      <c r="BF71" s="195">
        <f t="shared" si="6"/>
        <v>240763.01</v>
      </c>
      <c r="BG71" s="195">
        <f t="shared" si="6"/>
        <v>5454.54</v>
      </c>
      <c r="BH71" s="195">
        <f t="shared" si="6"/>
        <v>7512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1342918.59</v>
      </c>
      <c r="BM71" s="195">
        <f t="shared" si="6"/>
        <v>0</v>
      </c>
      <c r="BN71" s="195">
        <f t="shared" si="6"/>
        <v>253063.76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630705.1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2">
        <f>CD69-CD70</f>
        <v>135330.72</v>
      </c>
      <c r="CE71" s="195">
        <f>SUM(CE61:CE69)-CE70</f>
        <v>23040805.530000005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281">
        <v>0</v>
      </c>
      <c r="D73" s="281">
        <v>0</v>
      </c>
      <c r="E73" s="281">
        <v>0</v>
      </c>
      <c r="F73" s="281">
        <v>0</v>
      </c>
      <c r="G73" s="281">
        <v>0</v>
      </c>
      <c r="H73" s="281">
        <v>16366805</v>
      </c>
      <c r="I73" s="281">
        <v>0</v>
      </c>
      <c r="J73" s="281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310338.35000000003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998611.56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0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17675754.91</v>
      </c>
      <c r="CF73" s="249"/>
    </row>
    <row r="74" spans="1:84" ht="12.6" customHeight="1" x14ac:dyDescent="0.25">
      <c r="A74" s="171" t="s">
        <v>246</v>
      </c>
      <c r="B74" s="175"/>
      <c r="C74" s="281">
        <v>0</v>
      </c>
      <c r="D74" s="281">
        <v>0</v>
      </c>
      <c r="E74" s="281">
        <v>0</v>
      </c>
      <c r="F74" s="281">
        <v>0</v>
      </c>
      <c r="G74" s="281">
        <v>0</v>
      </c>
      <c r="H74" s="281">
        <v>10343959.939999999</v>
      </c>
      <c r="I74" s="281">
        <v>0</v>
      </c>
      <c r="J74" s="281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83040.55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492773.64</v>
      </c>
      <c r="AC74" s="281">
        <v>0</v>
      </c>
      <c r="AD74" s="281">
        <v>0</v>
      </c>
      <c r="AE74" s="281">
        <v>0</v>
      </c>
      <c r="AF74" s="281">
        <v>15119050.939999999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799743.25</v>
      </c>
      <c r="AV74" s="281">
        <v>0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26838568.32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26710764.939999998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393378.9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1491385.2000000002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15119050.939999999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799743.25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44514323.229999997</v>
      </c>
      <c r="CF75" s="249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19508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>
        <v>9866</v>
      </c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1784</v>
      </c>
      <c r="AZ76" s="185"/>
      <c r="BA76" s="185"/>
      <c r="BB76" s="185"/>
      <c r="BC76" s="185"/>
      <c r="BD76" s="185"/>
      <c r="BE76" s="185">
        <v>8963</v>
      </c>
      <c r="BF76" s="185"/>
      <c r="BG76" s="185"/>
      <c r="BH76" s="185"/>
      <c r="BI76" s="185"/>
      <c r="BJ76" s="185"/>
      <c r="BK76" s="185"/>
      <c r="BL76" s="185"/>
      <c r="BM76" s="185"/>
      <c r="BN76" s="185">
        <v>7928</v>
      </c>
      <c r="BO76" s="185"/>
      <c r="BP76" s="185"/>
      <c r="BQ76" s="185"/>
      <c r="BR76" s="185"/>
      <c r="BS76" s="185"/>
      <c r="BT76" s="185"/>
      <c r="BU76" s="185"/>
      <c r="BV76" s="185">
        <v>721</v>
      </c>
      <c r="BW76" s="185"/>
      <c r="BX76" s="185"/>
      <c r="BY76" s="185"/>
      <c r="BZ76" s="185"/>
      <c r="CA76" s="185"/>
      <c r="CB76" s="185"/>
      <c r="CC76" s="185"/>
      <c r="CD76" s="246" t="s">
        <v>221</v>
      </c>
      <c r="CE76" s="195">
        <f t="shared" si="8"/>
        <v>48770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18315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18315</v>
      </c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36630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>
        <v>6511.05</v>
      </c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6511.05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>
        <v>38444.699999999997</v>
      </c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38444.699999999997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12.61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>
        <v>6.74</v>
      </c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19.350000000000001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1266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5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 t="s">
        <v>1278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470</v>
      </c>
      <c r="D111" s="174">
        <v>5538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" customHeight="1" x14ac:dyDescent="0.25">
      <c r="A128" s="173" t="s">
        <v>292</v>
      </c>
      <c r="B128" s="172" t="s">
        <v>256</v>
      </c>
      <c r="C128" s="189">
        <v>32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129</v>
      </c>
      <c r="C138" s="189">
        <v>235</v>
      </c>
      <c r="D138" s="174">
        <v>106</v>
      </c>
      <c r="E138" s="175">
        <f>SUM(B138:D138)</f>
        <v>470</v>
      </c>
    </row>
    <row r="139" spans="1:6" ht="12.6" customHeight="1" x14ac:dyDescent="0.25">
      <c r="A139" s="173" t="s">
        <v>215</v>
      </c>
      <c r="B139" s="174">
        <v>1802</v>
      </c>
      <c r="C139" s="189">
        <v>2724</v>
      </c>
      <c r="D139" s="174">
        <v>1012</v>
      </c>
      <c r="E139" s="175">
        <f>SUM(B139:D139)</f>
        <v>5538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5772109</v>
      </c>
      <c r="C141" s="189">
        <v>10092022</v>
      </c>
      <c r="D141" s="174">
        <v>3262671</v>
      </c>
      <c r="E141" s="175">
        <f>SUM(B141:D141)</f>
        <v>19126802</v>
      </c>
      <c r="F141" s="199"/>
    </row>
    <row r="142" spans="1:6" ht="12.6" customHeight="1" x14ac:dyDescent="0.25">
      <c r="A142" s="173" t="s">
        <v>246</v>
      </c>
      <c r="B142" s="174">
        <v>1570220</v>
      </c>
      <c r="C142" s="189">
        <v>18283885</v>
      </c>
      <c r="D142" s="174">
        <v>6984464</v>
      </c>
      <c r="E142" s="175">
        <f>SUM(B142:D142)</f>
        <v>26838569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286">
        <v>883117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286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286">
        <v>12026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286">
        <v>-440855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86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286">
        <v>599368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286">
        <v>2035168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3088824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69729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22711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92440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89326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89326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13609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244313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257922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6">
        <v>328685.37</v>
      </c>
      <c r="C195" s="286"/>
      <c r="D195" s="286"/>
      <c r="E195" s="175">
        <f t="shared" ref="E195:E203" si="10">SUM(B195:C195)-D195</f>
        <v>328685.37</v>
      </c>
    </row>
    <row r="196" spans="1:8" ht="12.6" customHeight="1" x14ac:dyDescent="0.25">
      <c r="A196" s="173" t="s">
        <v>333</v>
      </c>
      <c r="B196" s="286">
        <v>242571.25</v>
      </c>
      <c r="C196" s="286">
        <v>56869.47</v>
      </c>
      <c r="D196" s="286"/>
      <c r="E196" s="175">
        <f t="shared" si="10"/>
        <v>299440.71999999997</v>
      </c>
    </row>
    <row r="197" spans="1:8" ht="12.6" customHeight="1" x14ac:dyDescent="0.25">
      <c r="A197" s="173" t="s">
        <v>334</v>
      </c>
      <c r="B197" s="286">
        <v>4233732.3900000006</v>
      </c>
      <c r="C197" s="286"/>
      <c r="D197" s="286"/>
      <c r="E197" s="175">
        <f t="shared" si="10"/>
        <v>4233732.3900000006</v>
      </c>
    </row>
    <row r="198" spans="1:8" ht="12.6" customHeight="1" x14ac:dyDescent="0.25">
      <c r="A198" s="173" t="s">
        <v>335</v>
      </c>
      <c r="B198" s="286">
        <v>24862.75</v>
      </c>
      <c r="C198" s="286">
        <v>357082.9</v>
      </c>
      <c r="D198" s="286"/>
      <c r="E198" s="175">
        <f t="shared" si="10"/>
        <v>381945.65</v>
      </c>
    </row>
    <row r="199" spans="1:8" ht="12.6" customHeight="1" x14ac:dyDescent="0.25">
      <c r="A199" s="173" t="s">
        <v>336</v>
      </c>
      <c r="B199" s="286">
        <v>122815.48</v>
      </c>
      <c r="C199" s="286"/>
      <c r="D199" s="286"/>
      <c r="E199" s="175">
        <f t="shared" si="10"/>
        <v>122815.48</v>
      </c>
    </row>
    <row r="200" spans="1:8" ht="12.6" customHeight="1" x14ac:dyDescent="0.25">
      <c r="A200" s="173" t="s">
        <v>337</v>
      </c>
      <c r="B200" s="286">
        <v>26361.83</v>
      </c>
      <c r="C200" s="286"/>
      <c r="D200" s="286"/>
      <c r="E200" s="175">
        <f t="shared" si="10"/>
        <v>26361.83</v>
      </c>
    </row>
    <row r="201" spans="1:8" ht="12.6" customHeight="1" x14ac:dyDescent="0.25">
      <c r="A201" s="173" t="s">
        <v>338</v>
      </c>
      <c r="B201" s="286">
        <v>48060.380000000005</v>
      </c>
      <c r="C201" s="286"/>
      <c r="D201" s="286"/>
      <c r="E201" s="175">
        <f t="shared" si="10"/>
        <v>48060.380000000005</v>
      </c>
    </row>
    <row r="202" spans="1:8" ht="12.6" customHeight="1" x14ac:dyDescent="0.25">
      <c r="A202" s="173" t="s">
        <v>339</v>
      </c>
      <c r="B202" s="286">
        <v>163763.95000000001</v>
      </c>
      <c r="C202" s="286"/>
      <c r="D202" s="286"/>
      <c r="E202" s="175">
        <f t="shared" si="10"/>
        <v>163763.95000000001</v>
      </c>
    </row>
    <row r="203" spans="1:8" ht="12.6" customHeight="1" x14ac:dyDescent="0.25">
      <c r="A203" s="173" t="s">
        <v>340</v>
      </c>
      <c r="B203" s="286">
        <v>89062.38</v>
      </c>
      <c r="C203" s="286">
        <v>1154442.3400000001</v>
      </c>
      <c r="D203" s="286">
        <v>418190.37</v>
      </c>
      <c r="E203" s="175">
        <f t="shared" si="10"/>
        <v>825314.35000000021</v>
      </c>
    </row>
    <row r="204" spans="1:8" ht="12.6" customHeight="1" x14ac:dyDescent="0.25">
      <c r="A204" s="173" t="s">
        <v>203</v>
      </c>
      <c r="B204" s="175">
        <f>SUM(B195:B203)</f>
        <v>5279915.7800000012</v>
      </c>
      <c r="C204" s="191">
        <f>SUM(C195:C203)</f>
        <v>1568394.71</v>
      </c>
      <c r="D204" s="175">
        <f>SUM(D195:D203)</f>
        <v>418190.37</v>
      </c>
      <c r="E204" s="175">
        <f>SUM(E195:E203)</f>
        <v>6430120.120000002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286">
        <v>37816.160000000003</v>
      </c>
      <c r="C209" s="286">
        <v>28906.6</v>
      </c>
      <c r="D209" s="286"/>
      <c r="E209" s="175">
        <f t="shared" ref="E209:E216" si="11">SUM(B209:C209)-D209</f>
        <v>66722.760000000009</v>
      </c>
      <c r="H209" s="256"/>
    </row>
    <row r="210" spans="1:8" ht="12.6" customHeight="1" x14ac:dyDescent="0.25">
      <c r="A210" s="173" t="s">
        <v>334</v>
      </c>
      <c r="B210" s="286">
        <v>1661588.1600000001</v>
      </c>
      <c r="C210" s="286">
        <v>373883.86</v>
      </c>
      <c r="D210" s="286"/>
      <c r="E210" s="175">
        <f t="shared" si="11"/>
        <v>2035472.02</v>
      </c>
      <c r="H210" s="256"/>
    </row>
    <row r="211" spans="1:8" ht="12.6" customHeight="1" x14ac:dyDescent="0.25">
      <c r="A211" s="173" t="s">
        <v>335</v>
      </c>
      <c r="B211" s="286">
        <v>4350.9799999999996</v>
      </c>
      <c r="C211" s="286">
        <v>9925.5</v>
      </c>
      <c r="D211" s="286"/>
      <c r="E211" s="175">
        <f t="shared" si="11"/>
        <v>14276.48</v>
      </c>
      <c r="H211" s="256"/>
    </row>
    <row r="212" spans="1:8" ht="12.6" customHeight="1" x14ac:dyDescent="0.25">
      <c r="A212" s="173" t="s">
        <v>336</v>
      </c>
      <c r="B212" s="286">
        <v>54079.33</v>
      </c>
      <c r="C212" s="286">
        <v>9146.98</v>
      </c>
      <c r="D212" s="286"/>
      <c r="E212" s="175">
        <f t="shared" si="11"/>
        <v>63226.31</v>
      </c>
      <c r="H212" s="256"/>
    </row>
    <row r="213" spans="1:8" ht="12.6" customHeight="1" x14ac:dyDescent="0.25">
      <c r="A213" s="173" t="s">
        <v>337</v>
      </c>
      <c r="B213" s="286">
        <v>4568.6900000000005</v>
      </c>
      <c r="C213" s="286">
        <v>7640.74</v>
      </c>
      <c r="D213" s="286"/>
      <c r="E213" s="175">
        <f t="shared" si="11"/>
        <v>12209.43</v>
      </c>
      <c r="H213" s="256"/>
    </row>
    <row r="214" spans="1:8" ht="12.6" customHeight="1" x14ac:dyDescent="0.25">
      <c r="A214" s="173" t="s">
        <v>338</v>
      </c>
      <c r="B214" s="286">
        <v>1251.92</v>
      </c>
      <c r="C214" s="286">
        <v>7511.52</v>
      </c>
      <c r="D214" s="286"/>
      <c r="E214" s="175">
        <f t="shared" si="11"/>
        <v>8763.44</v>
      </c>
      <c r="H214" s="256"/>
    </row>
    <row r="215" spans="1:8" ht="12.6" customHeight="1" x14ac:dyDescent="0.25">
      <c r="A215" s="173" t="s">
        <v>339</v>
      </c>
      <c r="B215" s="286">
        <v>47058.6</v>
      </c>
      <c r="C215" s="286">
        <v>22588.13</v>
      </c>
      <c r="D215" s="286"/>
      <c r="E215" s="175">
        <f t="shared" si="11"/>
        <v>69646.73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1810713.84</v>
      </c>
      <c r="C217" s="191">
        <f>SUM(C208:C216)</f>
        <v>459603.32999999996</v>
      </c>
      <c r="D217" s="175">
        <f>SUM(D208:D216)</f>
        <v>0</v>
      </c>
      <c r="E217" s="175">
        <f>SUM(E208:E216)</f>
        <v>2270317.1700000004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196558</v>
      </c>
      <c r="D221" s="172">
        <f>C221</f>
        <v>196558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286">
        <v>4993533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286">
        <v>12972954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286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286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286">
        <v>3544262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286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21510749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61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11125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28332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39457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210388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210388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21957152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286">
        <v>115056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286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86">
        <v>4094308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286">
        <v>3131561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286">
        <v>28534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286">
        <v>256575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286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286">
        <v>55034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286">
        <v>5820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1423766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286">
        <v>328685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286">
        <v>299441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286">
        <v>4233732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286">
        <v>381946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286">
        <v>122815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286">
        <v>74422.38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286">
        <v>163764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286">
        <v>825314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6430119.3799999999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2270317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4159802.38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163382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163382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5746950.3799999999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286">
        <v>89231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286">
        <v>578777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286">
        <v>693674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286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286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286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286">
        <v>5553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286">
        <v>1825640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3192875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8415780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8415780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8415780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-5861704.6200000001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5746950.3799999999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5746950.3799999999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286">
        <v>19126802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86">
        <v>26838569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45965371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/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286">
        <v>21707307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86">
        <v>39457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286">
        <v>210388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21957152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24008219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615534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615534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24623753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286">
        <v>12852583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286">
        <v>3088824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286">
        <v>151448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86">
        <v>684713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86">
        <v>187948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86">
        <v>907838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87">
        <v>548720.76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286">
        <v>92440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86">
        <v>89326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86">
        <v>257922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4884400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23746162.760000002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877590.23999999836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54271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931861.23999999836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931861.23999999836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Lourdes Counseling Center   H-0     FYE 06/30/2017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470</v>
      </c>
      <c r="C414" s="194">
        <f>E138</f>
        <v>470</v>
      </c>
      <c r="D414" s="179"/>
    </row>
    <row r="415" spans="1:5" ht="12.6" customHeight="1" x14ac:dyDescent="0.25">
      <c r="A415" s="179" t="s">
        <v>464</v>
      </c>
      <c r="B415" s="179">
        <f>D111</f>
        <v>5538</v>
      </c>
      <c r="C415" s="179">
        <f>E139</f>
        <v>5538</v>
      </c>
      <c r="D415" s="194">
        <f>SUM(C59:H59)+N59</f>
        <v>5538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12852583</v>
      </c>
      <c r="C427" s="179">
        <f t="shared" ref="C427:C434" si="13">CE61</f>
        <v>12852582.970000003</v>
      </c>
      <c r="D427" s="179"/>
    </row>
    <row r="428" spans="1:7" ht="12.6" customHeight="1" x14ac:dyDescent="0.25">
      <c r="A428" s="179" t="s">
        <v>3</v>
      </c>
      <c r="B428" s="179">
        <f t="shared" si="12"/>
        <v>3088824</v>
      </c>
      <c r="C428" s="179">
        <f t="shared" si="13"/>
        <v>3088824</v>
      </c>
      <c r="D428" s="179">
        <f>D173</f>
        <v>3088824</v>
      </c>
    </row>
    <row r="429" spans="1:7" ht="12.6" customHeight="1" x14ac:dyDescent="0.25">
      <c r="A429" s="179" t="s">
        <v>236</v>
      </c>
      <c r="B429" s="179">
        <f t="shared" si="12"/>
        <v>151448</v>
      </c>
      <c r="C429" s="179">
        <f t="shared" si="13"/>
        <v>151448.47</v>
      </c>
      <c r="D429" s="179"/>
    </row>
    <row r="430" spans="1:7" ht="12.6" customHeight="1" x14ac:dyDescent="0.25">
      <c r="A430" s="179" t="s">
        <v>237</v>
      </c>
      <c r="B430" s="179">
        <f t="shared" si="12"/>
        <v>684713</v>
      </c>
      <c r="C430" s="179">
        <f t="shared" si="13"/>
        <v>684006</v>
      </c>
      <c r="D430" s="179"/>
    </row>
    <row r="431" spans="1:7" ht="12.6" customHeight="1" x14ac:dyDescent="0.25">
      <c r="A431" s="179" t="s">
        <v>444</v>
      </c>
      <c r="B431" s="179">
        <f t="shared" si="12"/>
        <v>187948</v>
      </c>
      <c r="C431" s="179">
        <f t="shared" si="13"/>
        <v>187947.86000000002</v>
      </c>
      <c r="D431" s="179"/>
    </row>
    <row r="432" spans="1:7" ht="12.6" customHeight="1" x14ac:dyDescent="0.25">
      <c r="A432" s="179" t="s">
        <v>445</v>
      </c>
      <c r="B432" s="179">
        <f t="shared" si="12"/>
        <v>907838</v>
      </c>
      <c r="C432" s="179">
        <f t="shared" si="13"/>
        <v>907837.56</v>
      </c>
      <c r="D432" s="179"/>
    </row>
    <row r="433" spans="1:7" ht="12.6" customHeight="1" x14ac:dyDescent="0.25">
      <c r="A433" s="179" t="s">
        <v>6</v>
      </c>
      <c r="B433" s="179">
        <f t="shared" si="12"/>
        <v>548720.76</v>
      </c>
      <c r="C433" s="179">
        <f t="shared" si="13"/>
        <v>459604</v>
      </c>
      <c r="D433" s="179">
        <f>C217</f>
        <v>459603.32999999996</v>
      </c>
    </row>
    <row r="434" spans="1:7" ht="12.6" customHeight="1" x14ac:dyDescent="0.25">
      <c r="A434" s="179" t="s">
        <v>474</v>
      </c>
      <c r="B434" s="179">
        <f t="shared" si="12"/>
        <v>92440</v>
      </c>
      <c r="C434" s="179">
        <f t="shared" si="13"/>
        <v>92440.13999999997</v>
      </c>
      <c r="D434" s="179">
        <f>D177</f>
        <v>92440</v>
      </c>
    </row>
    <row r="435" spans="1:7" ht="12.6" customHeight="1" x14ac:dyDescent="0.25">
      <c r="A435" s="179" t="s">
        <v>447</v>
      </c>
      <c r="B435" s="179">
        <f t="shared" si="12"/>
        <v>89326</v>
      </c>
      <c r="C435" s="179"/>
      <c r="D435" s="179">
        <f>D181</f>
        <v>89326</v>
      </c>
    </row>
    <row r="436" spans="1:7" ht="12.6" customHeight="1" x14ac:dyDescent="0.25">
      <c r="A436" s="179" t="s">
        <v>475</v>
      </c>
      <c r="B436" s="179">
        <f t="shared" si="12"/>
        <v>257922</v>
      </c>
      <c r="C436" s="179"/>
      <c r="D436" s="179">
        <f>D186</f>
        <v>257922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347248</v>
      </c>
      <c r="C438" s="194">
        <f>CD69</f>
        <v>347248</v>
      </c>
      <c r="D438" s="194">
        <f>D181+D186+D190</f>
        <v>347248</v>
      </c>
    </row>
    <row r="439" spans="1:7" ht="12.6" customHeight="1" x14ac:dyDescent="0.25">
      <c r="A439" s="179" t="s">
        <v>451</v>
      </c>
      <c r="B439" s="194">
        <f>C389</f>
        <v>4884400</v>
      </c>
      <c r="C439" s="194">
        <f>SUM(C69:CC69)</f>
        <v>4884400.12</v>
      </c>
      <c r="D439" s="179"/>
    </row>
    <row r="440" spans="1:7" ht="12.6" customHeight="1" x14ac:dyDescent="0.25">
      <c r="A440" s="179" t="s">
        <v>477</v>
      </c>
      <c r="B440" s="194">
        <f>B438+B439</f>
        <v>5231648</v>
      </c>
      <c r="C440" s="194">
        <f>CE69</f>
        <v>5231648.12</v>
      </c>
      <c r="D440" s="179"/>
    </row>
    <row r="441" spans="1:7" ht="12.6" customHeight="1" x14ac:dyDescent="0.25">
      <c r="A441" s="179" t="s">
        <v>478</v>
      </c>
      <c r="B441" s="179">
        <f>D390</f>
        <v>23746162.760000002</v>
      </c>
      <c r="C441" s="179">
        <f>SUM(C427:C437)+C440</f>
        <v>23656339.120000005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196558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21510749</v>
      </c>
      <c r="C445" s="179">
        <f>C364</f>
        <v>21707307</v>
      </c>
      <c r="D445" s="179"/>
    </row>
    <row r="446" spans="1:7" ht="12.6" customHeight="1" x14ac:dyDescent="0.25">
      <c r="A446" s="179" t="s">
        <v>351</v>
      </c>
      <c r="B446" s="179">
        <f>D236</f>
        <v>39457</v>
      </c>
      <c r="C446" s="179">
        <f>C365</f>
        <v>39457</v>
      </c>
      <c r="D446" s="179"/>
    </row>
    <row r="447" spans="1:7" ht="12.6" customHeight="1" x14ac:dyDescent="0.25">
      <c r="A447" s="179" t="s">
        <v>356</v>
      </c>
      <c r="B447" s="179">
        <f>D240</f>
        <v>210388</v>
      </c>
      <c r="C447" s="179">
        <f>C366</f>
        <v>210388</v>
      </c>
      <c r="D447" s="179"/>
    </row>
    <row r="448" spans="1:7" ht="12.6" customHeight="1" x14ac:dyDescent="0.25">
      <c r="A448" s="179" t="s">
        <v>358</v>
      </c>
      <c r="B448" s="179">
        <f>D242</f>
        <v>21957152</v>
      </c>
      <c r="C448" s="179">
        <f>D367</f>
        <v>21957152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61</v>
      </c>
    </row>
    <row r="454" spans="1:7" ht="12.6" customHeight="1" x14ac:dyDescent="0.25">
      <c r="A454" s="179" t="s">
        <v>168</v>
      </c>
      <c r="B454" s="179">
        <f>C233</f>
        <v>11125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28332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615534</v>
      </c>
      <c r="C458" s="194">
        <f>CE70</f>
        <v>615533.59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19126802</v>
      </c>
      <c r="C463" s="194">
        <f>CE73</f>
        <v>17675754.91</v>
      </c>
      <c r="D463" s="194">
        <f>E141+E147+E153</f>
        <v>19126802</v>
      </c>
    </row>
    <row r="464" spans="1:7" ht="12.6" customHeight="1" x14ac:dyDescent="0.25">
      <c r="A464" s="179" t="s">
        <v>246</v>
      </c>
      <c r="B464" s="194">
        <f>C360</f>
        <v>26838569</v>
      </c>
      <c r="C464" s="194">
        <f>CE74</f>
        <v>26838568.32</v>
      </c>
      <c r="D464" s="194">
        <f>E142+E148+E154</f>
        <v>26838569</v>
      </c>
    </row>
    <row r="465" spans="1:7" ht="12.6" customHeight="1" x14ac:dyDescent="0.25">
      <c r="A465" s="179" t="s">
        <v>247</v>
      </c>
      <c r="B465" s="194">
        <f>D361</f>
        <v>45965371</v>
      </c>
      <c r="C465" s="194">
        <f>CE75</f>
        <v>44514323.229999997</v>
      </c>
      <c r="D465" s="194">
        <f>D463+D464</f>
        <v>45965371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328685</v>
      </c>
      <c r="C468" s="179">
        <f>E195</f>
        <v>328685.37</v>
      </c>
      <c r="D468" s="179"/>
    </row>
    <row r="469" spans="1:7" ht="12.6" customHeight="1" x14ac:dyDescent="0.25">
      <c r="A469" s="179" t="s">
        <v>333</v>
      </c>
      <c r="B469" s="179">
        <f t="shared" si="14"/>
        <v>299441</v>
      </c>
      <c r="C469" s="179">
        <f>E196</f>
        <v>299440.71999999997</v>
      </c>
      <c r="D469" s="179"/>
    </row>
    <row r="470" spans="1:7" ht="12.6" customHeight="1" x14ac:dyDescent="0.25">
      <c r="A470" s="179" t="s">
        <v>334</v>
      </c>
      <c r="B470" s="179">
        <f t="shared" si="14"/>
        <v>4233732</v>
      </c>
      <c r="C470" s="179">
        <f>E197</f>
        <v>4233732.3900000006</v>
      </c>
      <c r="D470" s="179"/>
    </row>
    <row r="471" spans="1:7" ht="12.6" customHeight="1" x14ac:dyDescent="0.25">
      <c r="A471" s="179" t="s">
        <v>494</v>
      </c>
      <c r="B471" s="179">
        <f t="shared" si="14"/>
        <v>381946</v>
      </c>
      <c r="C471" s="179">
        <f>E198</f>
        <v>381945.65</v>
      </c>
      <c r="D471" s="179"/>
    </row>
    <row r="472" spans="1:7" ht="12.6" customHeight="1" x14ac:dyDescent="0.25">
      <c r="A472" s="179" t="s">
        <v>377</v>
      </c>
      <c r="B472" s="179">
        <f t="shared" si="14"/>
        <v>122815</v>
      </c>
      <c r="C472" s="179">
        <f>E199</f>
        <v>122815.48</v>
      </c>
      <c r="D472" s="179"/>
    </row>
    <row r="473" spans="1:7" ht="12.6" customHeight="1" x14ac:dyDescent="0.25">
      <c r="A473" s="179" t="s">
        <v>495</v>
      </c>
      <c r="B473" s="179">
        <f t="shared" si="14"/>
        <v>74422.38</v>
      </c>
      <c r="C473" s="179">
        <f>SUM(E200:E201)</f>
        <v>74422.210000000006</v>
      </c>
      <c r="D473" s="179"/>
    </row>
    <row r="474" spans="1:7" ht="12.6" customHeight="1" x14ac:dyDescent="0.25">
      <c r="A474" s="179" t="s">
        <v>339</v>
      </c>
      <c r="B474" s="179">
        <f t="shared" si="14"/>
        <v>163764</v>
      </c>
      <c r="C474" s="179">
        <f>E202</f>
        <v>163763.95000000001</v>
      </c>
      <c r="D474" s="179"/>
    </row>
    <row r="475" spans="1:7" ht="12.6" customHeight="1" x14ac:dyDescent="0.25">
      <c r="A475" s="179" t="s">
        <v>340</v>
      </c>
      <c r="B475" s="179">
        <f t="shared" si="14"/>
        <v>825314</v>
      </c>
      <c r="C475" s="179">
        <f>E203</f>
        <v>825314.35000000021</v>
      </c>
      <c r="D475" s="179"/>
    </row>
    <row r="476" spans="1:7" ht="12.6" customHeight="1" x14ac:dyDescent="0.25">
      <c r="A476" s="179" t="s">
        <v>203</v>
      </c>
      <c r="B476" s="179">
        <f>D275</f>
        <v>6430119.3799999999</v>
      </c>
      <c r="C476" s="179">
        <f>E204</f>
        <v>6430120.120000002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2270317</v>
      </c>
      <c r="C478" s="179">
        <f>E217</f>
        <v>2270317.1700000004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5746950.3799999999</v>
      </c>
    </row>
    <row r="482" spans="1:12" ht="12.6" customHeight="1" x14ac:dyDescent="0.25">
      <c r="A482" s="180" t="s">
        <v>499</v>
      </c>
      <c r="C482" s="180">
        <f>D339</f>
        <v>5746950.3799999999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"&amp;"H-"&amp;FIXED(C83,0,TRUE)&amp;"     FYE "&amp;C82</f>
        <v>Lourdes Counseling Center   H-0     FYE 06/30/2017</v>
      </c>
      <c r="B493" s="258" t="s">
        <v>1267</v>
      </c>
      <c r="C493" s="258" t="str">
        <f>RIGHT(C82,4)</f>
        <v>2017</v>
      </c>
      <c r="D493" s="258" t="s">
        <v>1267</v>
      </c>
      <c r="E493" s="258" t="str">
        <f>RIGHT(C82,4)</f>
        <v>2017</v>
      </c>
      <c r="F493" s="258" t="s">
        <v>1267</v>
      </c>
      <c r="G493" s="258" t="str">
        <f>RIGHT(C82,4)</f>
        <v>2017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0</v>
      </c>
      <c r="C496" s="237">
        <f>C71</f>
        <v>0</v>
      </c>
      <c r="D496" s="237"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0</v>
      </c>
      <c r="C498" s="237">
        <f>E71</f>
        <v>0</v>
      </c>
      <c r="D498" s="237">
        <v>0</v>
      </c>
      <c r="E498" s="180">
        <f>E59</f>
        <v>0</v>
      </c>
      <c r="F498" s="260" t="str">
        <f t="shared" si="15"/>
        <v/>
      </c>
      <c r="G498" s="260" t="str">
        <f t="shared" si="15"/>
        <v/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v>7033356.879999999</v>
      </c>
      <c r="C501" s="237">
        <f>H71</f>
        <v>7708217.1500000004</v>
      </c>
      <c r="D501" s="237">
        <v>5912</v>
      </c>
      <c r="E501" s="180">
        <f>H59</f>
        <v>5538</v>
      </c>
      <c r="F501" s="260">
        <f t="shared" si="15"/>
        <v>1189.6747090663057</v>
      </c>
      <c r="G501" s="260">
        <f t="shared" si="15"/>
        <v>1391.8774196460818</v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0</v>
      </c>
      <c r="C503" s="237">
        <f>J71</f>
        <v>0</v>
      </c>
      <c r="D503" s="237"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v>0</v>
      </c>
      <c r="C505" s="237">
        <f>L71</f>
        <v>0</v>
      </c>
      <c r="D505" s="237"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v>0</v>
      </c>
      <c r="C507" s="237">
        <f>N71</f>
        <v>0</v>
      </c>
      <c r="D507" s="237"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v>0</v>
      </c>
      <c r="C508" s="237">
        <f>O71</f>
        <v>0</v>
      </c>
      <c r="D508" s="237"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v>0</v>
      </c>
      <c r="C509" s="237">
        <f>P71</f>
        <v>0</v>
      </c>
      <c r="D509" s="237">
        <v>0</v>
      </c>
      <c r="E509" s="180">
        <f>P59</f>
        <v>0</v>
      </c>
      <c r="F509" s="260" t="str">
        <f t="shared" si="15"/>
        <v/>
      </c>
      <c r="G509" s="260" t="str">
        <f t="shared" si="15"/>
        <v/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v>0</v>
      </c>
      <c r="C510" s="237">
        <f>Q71</f>
        <v>0</v>
      </c>
      <c r="D510" s="237">
        <v>0</v>
      </c>
      <c r="E510" s="180">
        <f>Q59</f>
        <v>0</v>
      </c>
      <c r="F510" s="260" t="str">
        <f t="shared" si="15"/>
        <v/>
      </c>
      <c r="G510" s="260" t="str">
        <f t="shared" si="15"/>
        <v/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v>0</v>
      </c>
      <c r="C511" s="237">
        <f>R71</f>
        <v>0</v>
      </c>
      <c r="D511" s="237"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0</v>
      </c>
      <c r="C512" s="237">
        <f>S71</f>
        <v>0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124184.39</v>
      </c>
      <c r="C514" s="237">
        <f>U71</f>
        <v>119004.12</v>
      </c>
      <c r="D514" s="237">
        <v>4301</v>
      </c>
      <c r="E514" s="180">
        <f>U59</f>
        <v>4598</v>
      </c>
      <c r="F514" s="260">
        <f t="shared" si="17"/>
        <v>28.873375959079283</v>
      </c>
      <c r="G514" s="260">
        <f t="shared" si="17"/>
        <v>25.88171378860374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0</v>
      </c>
      <c r="C515" s="237">
        <f>V71</f>
        <v>0</v>
      </c>
      <c r="D515" s="237"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v>0</v>
      </c>
      <c r="C516" s="237">
        <f>W71</f>
        <v>0</v>
      </c>
      <c r="D516" s="237">
        <v>0</v>
      </c>
      <c r="E516" s="180">
        <f>W59</f>
        <v>0</v>
      </c>
      <c r="F516" s="260" t="str">
        <f t="shared" si="17"/>
        <v/>
      </c>
      <c r="G516" s="260" t="str">
        <f t="shared" si="17"/>
        <v/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v>0</v>
      </c>
      <c r="C517" s="237">
        <f>X71</f>
        <v>0</v>
      </c>
      <c r="D517" s="237">
        <v>0</v>
      </c>
      <c r="E517" s="180">
        <f>X59</f>
        <v>0</v>
      </c>
      <c r="F517" s="260" t="str">
        <f t="shared" si="17"/>
        <v/>
      </c>
      <c r="G517" s="260" t="str">
        <f t="shared" si="17"/>
        <v/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v>0</v>
      </c>
      <c r="C518" s="237">
        <f>Y71</f>
        <v>0</v>
      </c>
      <c r="D518" s="237">
        <v>0</v>
      </c>
      <c r="E518" s="180">
        <f>Y59</f>
        <v>0</v>
      </c>
      <c r="F518" s="260" t="str">
        <f t="shared" si="17"/>
        <v/>
      </c>
      <c r="G518" s="260" t="str">
        <f t="shared" si="17"/>
        <v/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v>0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v>0</v>
      </c>
      <c r="C520" s="237">
        <f>AA71</f>
        <v>0</v>
      </c>
      <c r="D520" s="237"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v>-252596.39</v>
      </c>
      <c r="C521" s="237">
        <f>AB71</f>
        <v>305481.18000000005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0</v>
      </c>
      <c r="C522" s="237">
        <f>AC71</f>
        <v>0</v>
      </c>
      <c r="D522" s="237"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0</v>
      </c>
      <c r="C523" s="237">
        <f>AD71</f>
        <v>0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0</v>
      </c>
      <c r="C524" s="237">
        <f>AE71</f>
        <v>0</v>
      </c>
      <c r="D524" s="237"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8372324.2400000002</v>
      </c>
      <c r="C525" s="237">
        <f>AF71</f>
        <v>11143268.41</v>
      </c>
      <c r="D525" s="237">
        <v>122216</v>
      </c>
      <c r="E525" s="180">
        <f>AF59</f>
        <v>98369</v>
      </c>
      <c r="F525" s="260">
        <f t="shared" si="17"/>
        <v>68.504322183674802</v>
      </c>
      <c r="G525" s="260">
        <f t="shared" si="17"/>
        <v>113.28028555744187</v>
      </c>
      <c r="H525" s="262">
        <f t="shared" si="16"/>
        <v>0.65362245689714427</v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0</v>
      </c>
      <c r="C526" s="237">
        <f>AG71</f>
        <v>0</v>
      </c>
      <c r="D526" s="237">
        <v>0</v>
      </c>
      <c r="E526" s="180">
        <f>AG59</f>
        <v>0</v>
      </c>
      <c r="F526" s="260" t="str">
        <f t="shared" si="17"/>
        <v/>
      </c>
      <c r="G526" s="260" t="str">
        <f t="shared" si="17"/>
        <v/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0</v>
      </c>
      <c r="C528" s="237">
        <f>AI71</f>
        <v>0</v>
      </c>
      <c r="D528" s="237"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0</v>
      </c>
      <c r="C529" s="237">
        <f>AJ71</f>
        <v>0</v>
      </c>
      <c r="D529" s="237">
        <v>0</v>
      </c>
      <c r="E529" s="180">
        <f>AJ59</f>
        <v>0</v>
      </c>
      <c r="F529" s="260" t="str">
        <f t="shared" si="18"/>
        <v/>
      </c>
      <c r="G529" s="260" t="str">
        <f t="shared" si="18"/>
        <v/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0</v>
      </c>
      <c r="C530" s="237">
        <f>AK71</f>
        <v>0</v>
      </c>
      <c r="D530" s="237"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0</v>
      </c>
      <c r="C531" s="237">
        <f>AL71</f>
        <v>0</v>
      </c>
      <c r="D531" s="237"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305226.47000000009</v>
      </c>
      <c r="C540" s="237">
        <f>AU71</f>
        <v>342418.13999999996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353331.72</v>
      </c>
      <c r="C544" s="237">
        <f>AY71</f>
        <v>400830.88</v>
      </c>
      <c r="D544" s="237">
        <v>41801</v>
      </c>
      <c r="E544" s="180">
        <f>AY59</f>
        <v>36630</v>
      </c>
      <c r="F544" s="260">
        <f t="shared" ref="F544:G550" si="19">IF(B544=0,"",IF(D544=0,"",B544/D544))</f>
        <v>8.4527097437860323</v>
      </c>
      <c r="G544" s="260">
        <f t="shared" si="19"/>
        <v>10.942693966693966</v>
      </c>
      <c r="H544" s="262">
        <f t="shared" si="16"/>
        <v>0.29457822383389343</v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0</v>
      </c>
      <c r="C545" s="237">
        <f>AZ71</f>
        <v>0</v>
      </c>
      <c r="D545" s="237"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0</v>
      </c>
      <c r="C546" s="237">
        <f>BA71</f>
        <v>0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341903.93999999994</v>
      </c>
      <c r="C550" s="237">
        <f>BE71</f>
        <v>405837.93</v>
      </c>
      <c r="D550" s="237">
        <v>48770</v>
      </c>
      <c r="E550" s="180">
        <f>BE59</f>
        <v>48770</v>
      </c>
      <c r="F550" s="260">
        <f t="shared" si="19"/>
        <v>7.0105380356776692</v>
      </c>
      <c r="G550" s="260">
        <f t="shared" si="19"/>
        <v>8.3214666803362718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194427.53</v>
      </c>
      <c r="C551" s="237">
        <f>BF71</f>
        <v>240763.01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4803.83</v>
      </c>
      <c r="C552" s="237">
        <f>BG71</f>
        <v>5454.54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1252</v>
      </c>
      <c r="C553" s="237">
        <f>BH71</f>
        <v>7512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0</v>
      </c>
      <c r="C556" s="237">
        <f>BK71</f>
        <v>0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1028808.76</v>
      </c>
      <c r="C557" s="237">
        <f>BL71</f>
        <v>1342918.59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197672.81</v>
      </c>
      <c r="C559" s="237">
        <f>BN71</f>
        <v>253063.76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0</v>
      </c>
      <c r="C563" s="237">
        <f>BR71</f>
        <v>0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667557.86</v>
      </c>
      <c r="C567" s="237">
        <f>BV71</f>
        <v>630705.1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0</v>
      </c>
      <c r="C570" s="237">
        <f>BY71</f>
        <v>0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0</v>
      </c>
      <c r="C574" s="237">
        <f>CC71</f>
        <v>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300831.48</v>
      </c>
      <c r="C575" s="237">
        <f>CD71</f>
        <v>135330.72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39807</v>
      </c>
      <c r="E612" s="180">
        <f>SUM(C624:D647)+SUM(C668:D713)</f>
        <v>22674507.56669455</v>
      </c>
      <c r="F612" s="180">
        <f>CE64-(AX64+BD64+BE64+BG64+BJ64+BN64+BP64+BQ64+CB64+CC64+CD64)</f>
        <v>681733.68</v>
      </c>
      <c r="G612" s="180">
        <f>CE77-(AX77+AY77+BD77+BE77+BG77+BJ77+BN77+BP77+BQ77+CB77+CC77+CD77)</f>
        <v>36630</v>
      </c>
      <c r="H612" s="197">
        <f>CE60-(AX60+AY60+AZ60+BD60+BE60+BG60+BJ60+BN60+BO60+BP60+BQ60+BR60+CB60+CC60+CD60)</f>
        <v>201.02387499999995</v>
      </c>
      <c r="I612" s="180">
        <f>CE78-(AX78+AY78+AZ78+BD78+BE78+BF78+BG78+BJ78+BN78+BO78+BP78+BQ78+BR78+CB78+CC78+CD78)</f>
        <v>6511.05</v>
      </c>
      <c r="J612" s="180">
        <f>CE79-(AX79+AY79+AZ79+BA79+BD79+BE79+BF79+BG79+BJ79+BN79+BO79+BP79+BQ79+BR79+CB79+CC79+CD79)</f>
        <v>38444.699999999997</v>
      </c>
      <c r="K612" s="180">
        <f>CE75-(AW75+AX75+AY75+AZ75+BA75+BB75+BC75+BD75+BE75+BF75+BG75+BH75+BI75+BJ75+BK75+BL75+BM75+BN75+BO75+BP75+BQ75+BR75+BS75+BT75+BU75+BV75+BW75+BX75+CB75+CC75+CD75)</f>
        <v>44514323.229999997</v>
      </c>
      <c r="L612" s="197">
        <f>CE80-(AW80+AX80+AY80+AZ80+BA80+BB80+BC80+BD80+BE80+BF80+BG80+BH80+BI80+BJ80+BK80+BL80+BM80+BN80+BO80+BP80+BQ80+BR80+BS80+BT80+BU80+BV80+BW80+BX80+BY80+BZ80+CA80+CB80+CC80+CD80)</f>
        <v>19.350000000000001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405837.93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135330.72</v>
      </c>
      <c r="D615" s="263">
        <f>SUM(C614:C615)</f>
        <v>541168.65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5454.54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253063.76</v>
      </c>
      <c r="D619" s="180">
        <f>(D615/D612)*BN76</f>
        <v>107779.66330544879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366297.96330544882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400830.88</v>
      </c>
      <c r="D625" s="180">
        <f>(D615/D612)*AY76</f>
        <v>24253.143205968801</v>
      </c>
      <c r="E625" s="180">
        <f>(E623/E612)*SUM(C625:D625)</f>
        <v>6867.0691734334878</v>
      </c>
      <c r="F625" s="180">
        <f>(F624/F612)*AY64</f>
        <v>0</v>
      </c>
      <c r="G625" s="180">
        <f>SUM(C625:F625)</f>
        <v>431951.09237940225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240763.01</v>
      </c>
      <c r="D629" s="180">
        <f>(D615/D612)*BF76</f>
        <v>0</v>
      </c>
      <c r="E629" s="180">
        <f>(E623/E612)*SUM(C629:D629)</f>
        <v>3889.4339796745471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244652.44397967454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244652.44397967451</v>
      </c>
      <c r="J630" s="180">
        <f>SUM(C630:I630)</f>
        <v>244652.44397967451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244652.44397967451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7512</v>
      </c>
      <c r="D636" s="180">
        <f>(D615/D612)*BH76</f>
        <v>0</v>
      </c>
      <c r="E636" s="180">
        <f>(E623/E612)*SUM(C636:D636)</f>
        <v>121.35347558296101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1342918.59</v>
      </c>
      <c r="D637" s="180">
        <f>(D615/D612)*BL76</f>
        <v>0</v>
      </c>
      <c r="E637" s="180">
        <f>(E623/E612)*SUM(C637:D637)</f>
        <v>21694.334174849497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630705.1</v>
      </c>
      <c r="D642" s="180">
        <f>(D615/D612)*BV76</f>
        <v>9801.8588853719193</v>
      </c>
      <c r="E642" s="180">
        <f>(E623/E612)*SUM(C642:D642)</f>
        <v>10347.143982403168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2267752.8244978823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3422416.5300000003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7708217.1500000004</v>
      </c>
      <c r="D673" s="180">
        <f>(D615/D612)*H76</f>
        <v>265207.57716482028</v>
      </c>
      <c r="E673" s="180">
        <f>(E623/E612)*SUM(C673:D673)</f>
        <v>128807.61487494323</v>
      </c>
      <c r="F673" s="180">
        <f>(F624/F612)*H64</f>
        <v>0</v>
      </c>
      <c r="G673" s="180">
        <f>(G625/G612)*H77</f>
        <v>215975.54618970113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1360762.2949630993</v>
      </c>
      <c r="L673" s="180">
        <f>(L647/L612)*H80</f>
        <v>0</v>
      </c>
      <c r="M673" s="180">
        <f t="shared" si="20"/>
        <v>1970753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119004.12</v>
      </c>
      <c r="D686" s="180">
        <f>(D615/D612)*U76</f>
        <v>0</v>
      </c>
      <c r="E686" s="180">
        <f>(E623/E612)*SUM(C686:D686)</f>
        <v>1922.4658640430991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20040.428492275882</v>
      </c>
      <c r="L686" s="180">
        <f>(L647/L612)*U80</f>
        <v>0</v>
      </c>
      <c r="M686" s="180">
        <f t="shared" si="20"/>
        <v>21963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305481.18000000005</v>
      </c>
      <c r="D693" s="180">
        <f>(D615/D612)*AB76</f>
        <v>0</v>
      </c>
      <c r="E693" s="180">
        <f>(E623/E612)*SUM(C693:D693)</f>
        <v>4934.9311658924553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75977.634934254398</v>
      </c>
      <c r="L693" s="180">
        <f>(L647/L612)*AB80</f>
        <v>0</v>
      </c>
      <c r="M693" s="180">
        <f t="shared" si="20"/>
        <v>80913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11143268.41</v>
      </c>
      <c r="D697" s="180">
        <f>(D615/D612)*AF76</f>
        <v>134126.40743839025</v>
      </c>
      <c r="E697" s="180">
        <f>(E623/E612)*SUM(C697:D697)</f>
        <v>182181.98304278761</v>
      </c>
      <c r="F697" s="180">
        <f>(F624/F612)*AF64</f>
        <v>0</v>
      </c>
      <c r="G697" s="180">
        <f>(G625/G612)*AF77</f>
        <v>215975.54618970113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770230.07394180621</v>
      </c>
      <c r="L697" s="180">
        <f>(L647/L612)*AF80</f>
        <v>0</v>
      </c>
      <c r="M697" s="180">
        <f t="shared" si="20"/>
        <v>1302514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342418.13999999996</v>
      </c>
      <c r="D712" s="180">
        <f>(D615/D612)*AU76</f>
        <v>0</v>
      </c>
      <c r="E712" s="180">
        <f>(E623/E612)*SUM(C712:D712)</f>
        <v>5531.63357183878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40742.392166446429</v>
      </c>
      <c r="L712" s="180">
        <f>(L647/L612)*AU80</f>
        <v>0</v>
      </c>
      <c r="M712" s="180">
        <f t="shared" si="20"/>
        <v>46274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23040805.530000001</v>
      </c>
      <c r="D715" s="180">
        <f>SUM(D616:D647)+SUM(D668:D713)</f>
        <v>541168.65</v>
      </c>
      <c r="E715" s="180">
        <f>SUM(E624:E647)+SUM(E668:E713)</f>
        <v>366297.96330544888</v>
      </c>
      <c r="F715" s="180">
        <f>SUM(F625:F648)+SUM(F668:F713)</f>
        <v>0</v>
      </c>
      <c r="G715" s="180">
        <f>SUM(G626:G647)+SUM(G668:G713)</f>
        <v>431951.09237940225</v>
      </c>
      <c r="H715" s="180">
        <f>SUM(H629:H647)+SUM(H668:H713)</f>
        <v>0</v>
      </c>
      <c r="I715" s="180">
        <f>SUM(I630:I647)+SUM(I668:I713)</f>
        <v>244652.44397967451</v>
      </c>
      <c r="J715" s="180">
        <f>SUM(J631:J647)+SUM(J668:J713)</f>
        <v>244652.44397967451</v>
      </c>
      <c r="K715" s="180">
        <f>SUM(K668:K713)</f>
        <v>2267752.8244978823</v>
      </c>
      <c r="L715" s="180">
        <f>SUM(L668:L713)</f>
        <v>0</v>
      </c>
      <c r="M715" s="180">
        <f>SUM(M668:M713)</f>
        <v>3422417</v>
      </c>
      <c r="N715" s="198" t="s">
        <v>742</v>
      </c>
    </row>
    <row r="716" spans="1:83" ht="12.6" customHeight="1" x14ac:dyDescent="0.25">
      <c r="C716" s="180">
        <f>CE71</f>
        <v>23040805.530000005</v>
      </c>
      <c r="D716" s="180">
        <f>D615</f>
        <v>541168.65</v>
      </c>
      <c r="E716" s="180">
        <f>E623</f>
        <v>366297.96330544882</v>
      </c>
      <c r="F716" s="180">
        <f>F624</f>
        <v>0</v>
      </c>
      <c r="G716" s="180">
        <f>G625</f>
        <v>431951.09237940225</v>
      </c>
      <c r="H716" s="180">
        <f>H628</f>
        <v>0</v>
      </c>
      <c r="I716" s="180">
        <f>I629</f>
        <v>244652.44397967454</v>
      </c>
      <c r="J716" s="180">
        <f>J630</f>
        <v>244652.44397967451</v>
      </c>
      <c r="K716" s="180">
        <f>K644</f>
        <v>2267752.8244978823</v>
      </c>
      <c r="L716" s="180">
        <f>L647</f>
        <v>0</v>
      </c>
      <c r="M716" s="180">
        <f>C648</f>
        <v>3422416.5300000003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915*2017*A</v>
      </c>
      <c r="B722" s="271">
        <f>ROUND(C165,0)</f>
        <v>883117</v>
      </c>
      <c r="C722" s="271">
        <f>ROUND(C166,0)</f>
        <v>0</v>
      </c>
      <c r="D722" s="271">
        <f>ROUND(C167,0)</f>
        <v>12026</v>
      </c>
      <c r="E722" s="271">
        <f>ROUND(C168,0)</f>
        <v>-440855</v>
      </c>
      <c r="F722" s="271">
        <f>ROUND(C169,0)</f>
        <v>0</v>
      </c>
      <c r="G722" s="271">
        <f>ROUND(C170,0)</f>
        <v>599368</v>
      </c>
      <c r="H722" s="271">
        <f>ROUND(C171+C172,0)</f>
        <v>2035168</v>
      </c>
      <c r="I722" s="271">
        <f>ROUND(C175,0)</f>
        <v>69729</v>
      </c>
      <c r="J722" s="271">
        <f>ROUND(C176,0)</f>
        <v>22711</v>
      </c>
      <c r="K722" s="271">
        <f>ROUND(C179,0)</f>
        <v>89326</v>
      </c>
      <c r="L722" s="271">
        <f>ROUND(C180,0)</f>
        <v>0</v>
      </c>
      <c r="M722" s="271">
        <f>ROUND(C183,0)</f>
        <v>13609</v>
      </c>
      <c r="N722" s="271">
        <f>ROUND(C184,0)</f>
        <v>244313</v>
      </c>
      <c r="O722" s="271">
        <f>ROUND(C185,0)</f>
        <v>0</v>
      </c>
      <c r="P722" s="271">
        <f>ROUND(C188,0)</f>
        <v>0</v>
      </c>
      <c r="Q722" s="271">
        <f>ROUND(C189,0)</f>
        <v>0</v>
      </c>
      <c r="R722" s="271">
        <f>ROUND(B195,0)</f>
        <v>328685</v>
      </c>
      <c r="S722" s="271">
        <f>ROUND(C195,0)</f>
        <v>0</v>
      </c>
      <c r="T722" s="271">
        <f>ROUND(D195,0)</f>
        <v>0</v>
      </c>
      <c r="U722" s="271">
        <f>ROUND(B196,0)</f>
        <v>242571</v>
      </c>
      <c r="V722" s="271">
        <f>ROUND(C196,0)</f>
        <v>56869</v>
      </c>
      <c r="W722" s="271">
        <f>ROUND(D196,0)</f>
        <v>0</v>
      </c>
      <c r="X722" s="271">
        <f>ROUND(B197,0)</f>
        <v>4233732</v>
      </c>
      <c r="Y722" s="271">
        <f>ROUND(C197,0)</f>
        <v>0</v>
      </c>
      <c r="Z722" s="271">
        <f>ROUND(D197,0)</f>
        <v>0</v>
      </c>
      <c r="AA722" s="271">
        <f>ROUND(B198,0)</f>
        <v>24863</v>
      </c>
      <c r="AB722" s="271">
        <f>ROUND(C198,0)</f>
        <v>357083</v>
      </c>
      <c r="AC722" s="271">
        <f>ROUND(D198,0)</f>
        <v>0</v>
      </c>
      <c r="AD722" s="271">
        <f>ROUND(B199,0)</f>
        <v>122815</v>
      </c>
      <c r="AE722" s="271">
        <f>ROUND(C199,0)</f>
        <v>0</v>
      </c>
      <c r="AF722" s="271">
        <f>ROUND(D199,0)</f>
        <v>0</v>
      </c>
      <c r="AG722" s="271">
        <f>ROUND(B200,0)</f>
        <v>26362</v>
      </c>
      <c r="AH722" s="271">
        <f>ROUND(C200,0)</f>
        <v>0</v>
      </c>
      <c r="AI722" s="271">
        <f>ROUND(D200,0)</f>
        <v>0</v>
      </c>
      <c r="AJ722" s="271">
        <f>ROUND(B201,0)</f>
        <v>48060</v>
      </c>
      <c r="AK722" s="271">
        <f>ROUND(C201,0)</f>
        <v>0</v>
      </c>
      <c r="AL722" s="271">
        <f>ROUND(D201,0)</f>
        <v>0</v>
      </c>
      <c r="AM722" s="271">
        <f>ROUND(B202,0)</f>
        <v>163764</v>
      </c>
      <c r="AN722" s="271">
        <f>ROUND(C202,0)</f>
        <v>0</v>
      </c>
      <c r="AO722" s="271">
        <f>ROUND(D202,0)</f>
        <v>0</v>
      </c>
      <c r="AP722" s="271">
        <f>ROUND(B203,0)</f>
        <v>89062</v>
      </c>
      <c r="AQ722" s="271">
        <f>ROUND(C203,0)</f>
        <v>1154442</v>
      </c>
      <c r="AR722" s="271">
        <f>ROUND(D203,0)</f>
        <v>418190</v>
      </c>
      <c r="AS722" s="271"/>
      <c r="AT722" s="271"/>
      <c r="AU722" s="271"/>
      <c r="AV722" s="271">
        <f>ROUND(B209,0)</f>
        <v>37816</v>
      </c>
      <c r="AW722" s="271">
        <f>ROUND(C209,0)</f>
        <v>28907</v>
      </c>
      <c r="AX722" s="271">
        <f>ROUND(D209,0)</f>
        <v>0</v>
      </c>
      <c r="AY722" s="271">
        <f>ROUND(B210,0)</f>
        <v>1661588</v>
      </c>
      <c r="AZ722" s="271">
        <f>ROUND(C210,0)</f>
        <v>373884</v>
      </c>
      <c r="BA722" s="271">
        <f>ROUND(D210,0)</f>
        <v>0</v>
      </c>
      <c r="BB722" s="271">
        <f>ROUND(B211,0)</f>
        <v>4351</v>
      </c>
      <c r="BC722" s="271">
        <f>ROUND(C211,0)</f>
        <v>9926</v>
      </c>
      <c r="BD722" s="271">
        <f>ROUND(D211,0)</f>
        <v>0</v>
      </c>
      <c r="BE722" s="271">
        <f>ROUND(B212,0)</f>
        <v>54079</v>
      </c>
      <c r="BF722" s="271">
        <f>ROUND(C212,0)</f>
        <v>9147</v>
      </c>
      <c r="BG722" s="271">
        <f>ROUND(D212,0)</f>
        <v>0</v>
      </c>
      <c r="BH722" s="271">
        <f>ROUND(B213,0)</f>
        <v>4569</v>
      </c>
      <c r="BI722" s="271">
        <f>ROUND(C213,0)</f>
        <v>7641</v>
      </c>
      <c r="BJ722" s="271">
        <f>ROUND(D213,0)</f>
        <v>0</v>
      </c>
      <c r="BK722" s="271">
        <f>ROUND(B214,0)</f>
        <v>1252</v>
      </c>
      <c r="BL722" s="271">
        <f>ROUND(C214,0)</f>
        <v>7512</v>
      </c>
      <c r="BM722" s="271">
        <f>ROUND(D214,0)</f>
        <v>0</v>
      </c>
      <c r="BN722" s="271">
        <f>ROUND(B215,0)</f>
        <v>47059</v>
      </c>
      <c r="BO722" s="271">
        <f>ROUND(C215,0)</f>
        <v>22588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4993533</v>
      </c>
      <c r="BU722" s="271">
        <f>ROUND(C224,0)</f>
        <v>12972954</v>
      </c>
      <c r="BV722" s="271">
        <f>ROUND(C225,0)</f>
        <v>0</v>
      </c>
      <c r="BW722" s="271">
        <f>ROUND(C226,0)</f>
        <v>0</v>
      </c>
      <c r="BX722" s="271">
        <f>ROUND(C227,0)</f>
        <v>3544262</v>
      </c>
      <c r="BY722" s="271">
        <f>ROUND(C228,0)</f>
        <v>0</v>
      </c>
      <c r="BZ722" s="271">
        <f>ROUND(C231,0)</f>
        <v>61</v>
      </c>
      <c r="CA722" s="271">
        <f>ROUND(C233,0)</f>
        <v>11125</v>
      </c>
      <c r="CB722" s="271">
        <f>ROUND(C234,0)</f>
        <v>28332</v>
      </c>
      <c r="CC722" s="271">
        <f>ROUND(C238+C239,0)</f>
        <v>210388</v>
      </c>
      <c r="CD722" s="271">
        <f>D221</f>
        <v>196558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" customHeight="1" x14ac:dyDescent="0.2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915*2017*A</v>
      </c>
      <c r="B726" s="271">
        <f>ROUND(C111,0)</f>
        <v>470</v>
      </c>
      <c r="C726" s="271">
        <f>ROUND(C112,0)</f>
        <v>0</v>
      </c>
      <c r="D726" s="271">
        <f>ROUND(C113,0)</f>
        <v>0</v>
      </c>
      <c r="E726" s="271">
        <f>ROUND(C114,0)</f>
        <v>0</v>
      </c>
      <c r="F726" s="271">
        <f>ROUND(D111,0)</f>
        <v>5538</v>
      </c>
      <c r="G726" s="271">
        <f>ROUND(D112,0)</f>
        <v>0</v>
      </c>
      <c r="H726" s="271">
        <f>ROUND(D113,0)</f>
        <v>0</v>
      </c>
      <c r="I726" s="271">
        <f>ROUND(D114,0)</f>
        <v>0</v>
      </c>
      <c r="J726" s="271">
        <f>ROUND(C116,0)</f>
        <v>0</v>
      </c>
      <c r="K726" s="271">
        <f>ROUND(C117,0)</f>
        <v>0</v>
      </c>
      <c r="L726" s="271">
        <f>ROUND(C118,0)</f>
        <v>0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20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32</v>
      </c>
      <c r="W726" s="271">
        <f>ROUND(C129,0)</f>
        <v>0</v>
      </c>
      <c r="X726" s="271">
        <f>ROUND(B138,0)</f>
        <v>129</v>
      </c>
      <c r="Y726" s="271">
        <f>ROUND(B139,0)</f>
        <v>1802</v>
      </c>
      <c r="Z726" s="271">
        <f>ROUND(B140,0)</f>
        <v>0</v>
      </c>
      <c r="AA726" s="271">
        <f>ROUND(B141,0)</f>
        <v>5772109</v>
      </c>
      <c r="AB726" s="271">
        <f>ROUND(B142,0)</f>
        <v>1570220</v>
      </c>
      <c r="AC726" s="271">
        <f>ROUND(C138,0)</f>
        <v>235</v>
      </c>
      <c r="AD726" s="271">
        <f>ROUND(C139,0)</f>
        <v>2724</v>
      </c>
      <c r="AE726" s="271">
        <f>ROUND(C140,0)</f>
        <v>0</v>
      </c>
      <c r="AF726" s="271">
        <f>ROUND(C141,0)</f>
        <v>10092022</v>
      </c>
      <c r="AG726" s="271">
        <f>ROUND(C142,0)</f>
        <v>18283885</v>
      </c>
      <c r="AH726" s="271">
        <f>ROUND(D138,0)</f>
        <v>106</v>
      </c>
      <c r="AI726" s="271">
        <f>ROUND(D139,0)</f>
        <v>1012</v>
      </c>
      <c r="AJ726" s="271">
        <f>ROUND(D140,0)</f>
        <v>0</v>
      </c>
      <c r="AK726" s="271">
        <f>ROUND(D141,0)</f>
        <v>3262671</v>
      </c>
      <c r="AL726" s="271">
        <f>ROUND(D142,0)</f>
        <v>6984464</v>
      </c>
      <c r="AM726" s="271">
        <f>ROUND(B144,0)</f>
        <v>0</v>
      </c>
      <c r="AN726" s="271">
        <f>ROUND(B145,0)</f>
        <v>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0</v>
      </c>
      <c r="AX726" s="271">
        <f>ROUND(D145,0)</f>
        <v>0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" customHeight="1" x14ac:dyDescent="0.2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915*2017*A</v>
      </c>
      <c r="B730" s="271">
        <f>ROUND(C250,0)</f>
        <v>115056</v>
      </c>
      <c r="C730" s="271">
        <f>ROUND(C251,0)</f>
        <v>0</v>
      </c>
      <c r="D730" s="271">
        <f>ROUND(C252,0)</f>
        <v>4094308</v>
      </c>
      <c r="E730" s="271">
        <f>ROUND(C253,0)</f>
        <v>3131561</v>
      </c>
      <c r="F730" s="271">
        <f>ROUND(C254,0)</f>
        <v>28534</v>
      </c>
      <c r="G730" s="271">
        <f>ROUND(C255,0)</f>
        <v>256575</v>
      </c>
      <c r="H730" s="271">
        <f>ROUND(C256,0)</f>
        <v>0</v>
      </c>
      <c r="I730" s="271">
        <f>ROUND(C257,0)</f>
        <v>55034</v>
      </c>
      <c r="J730" s="271">
        <f>ROUND(C258,0)</f>
        <v>5820</v>
      </c>
      <c r="K730" s="271">
        <f>ROUND(C259,0)</f>
        <v>0</v>
      </c>
      <c r="L730" s="271">
        <f>ROUND(C262,0)</f>
        <v>0</v>
      </c>
      <c r="M730" s="271">
        <f>ROUND(C263,0)</f>
        <v>0</v>
      </c>
      <c r="N730" s="271">
        <f>ROUND(C264,0)</f>
        <v>0</v>
      </c>
      <c r="O730" s="271">
        <f>ROUND(C267,0)</f>
        <v>328685</v>
      </c>
      <c r="P730" s="271">
        <f>ROUND(C268,0)</f>
        <v>299441</v>
      </c>
      <c r="Q730" s="271">
        <f>ROUND(C269,0)</f>
        <v>4233732</v>
      </c>
      <c r="R730" s="271">
        <f>ROUND(C270,0)</f>
        <v>381946</v>
      </c>
      <c r="S730" s="271">
        <f>ROUND(C271,0)</f>
        <v>122815</v>
      </c>
      <c r="T730" s="271">
        <f>ROUND(C272,0)</f>
        <v>74422</v>
      </c>
      <c r="U730" s="271">
        <f>ROUND(C273,0)</f>
        <v>163764</v>
      </c>
      <c r="V730" s="271">
        <f>ROUND(C274,0)</f>
        <v>825314</v>
      </c>
      <c r="W730" s="271">
        <f>ROUND(C275,0)</f>
        <v>0</v>
      </c>
      <c r="X730" s="271">
        <f>ROUND(C276,0)</f>
        <v>2270317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163382</v>
      </c>
      <c r="AG730" s="271">
        <f>ROUND(C304,0)</f>
        <v>0</v>
      </c>
      <c r="AH730" s="271">
        <f>ROUND(C305,0)</f>
        <v>89231</v>
      </c>
      <c r="AI730" s="271">
        <f>ROUND(C306,0)</f>
        <v>578777</v>
      </c>
      <c r="AJ730" s="271">
        <f>ROUND(C307,0)</f>
        <v>693674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5553</v>
      </c>
      <c r="AO730" s="271">
        <f>ROUND(C312,0)</f>
        <v>1825640</v>
      </c>
      <c r="AP730" s="271">
        <f>ROUND(C313,0)</f>
        <v>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0</v>
      </c>
      <c r="AY730" s="271">
        <f>ROUND(C326,0)</f>
        <v>0</v>
      </c>
      <c r="AZ730" s="271">
        <f>ROUND(C327,0)</f>
        <v>8415780</v>
      </c>
      <c r="BA730" s="271">
        <f>ROUND(C328,0)</f>
        <v>0</v>
      </c>
      <c r="BB730" s="271">
        <f>ROUND(C332,0)</f>
        <v>-5861705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203.09</v>
      </c>
      <c r="BJ730" s="271">
        <f>ROUND(C359,0)</f>
        <v>19126802</v>
      </c>
      <c r="BK730" s="271">
        <f>ROUND(C360,0)</f>
        <v>26838569</v>
      </c>
      <c r="BL730" s="271">
        <f>ROUND(C364,0)</f>
        <v>21707307</v>
      </c>
      <c r="BM730" s="271">
        <f>ROUND(C365,0)</f>
        <v>39457</v>
      </c>
      <c r="BN730" s="271">
        <f>ROUND(C366,0)</f>
        <v>210388</v>
      </c>
      <c r="BO730" s="271">
        <f>ROUND(C370,0)</f>
        <v>615534</v>
      </c>
      <c r="BP730" s="271">
        <f>ROUND(C371,0)</f>
        <v>0</v>
      </c>
      <c r="BQ730" s="271">
        <f>ROUND(C378,0)</f>
        <v>12852583</v>
      </c>
      <c r="BR730" s="271">
        <f>ROUND(C379,0)</f>
        <v>3088824</v>
      </c>
      <c r="BS730" s="271">
        <f>ROUND(C380,0)</f>
        <v>151448</v>
      </c>
      <c r="BT730" s="271">
        <f>ROUND(C381,0)</f>
        <v>684713</v>
      </c>
      <c r="BU730" s="271">
        <f>ROUND(C382,0)</f>
        <v>187948</v>
      </c>
      <c r="BV730" s="271">
        <f>ROUND(C383,0)</f>
        <v>907838</v>
      </c>
      <c r="BW730" s="271">
        <f>ROUND(C384,0)</f>
        <v>548721</v>
      </c>
      <c r="BX730" s="271">
        <f>ROUND(C385,0)</f>
        <v>92440</v>
      </c>
      <c r="BY730" s="271">
        <f>ROUND(C386,0)</f>
        <v>89326</v>
      </c>
      <c r="BZ730" s="271">
        <f>ROUND(C387,0)</f>
        <v>257922</v>
      </c>
      <c r="CA730" s="271">
        <f>ROUND(C388,0)</f>
        <v>0</v>
      </c>
      <c r="CB730" s="271">
        <f>C363</f>
        <v>0</v>
      </c>
      <c r="CC730" s="271">
        <f>ROUND(C389,0)</f>
        <v>4884400</v>
      </c>
      <c r="CD730" s="271">
        <f>ROUND(C392,0)</f>
        <v>54271</v>
      </c>
      <c r="CE730" s="271">
        <f>ROUND(C394,0)</f>
        <v>0</v>
      </c>
      <c r="CF730" s="201">
        <f>ROUND(C395,0)</f>
        <v>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" customHeight="1" x14ac:dyDescent="0.2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915*2017*6010*A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>
        <f>IF(M668&lt;&gt;0,ROUND(M668,0),0)</f>
        <v>0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9" t="str">
        <f>RIGHT($C$83,3)&amp;"*"&amp;RIGHT($C$82,4)&amp;"*"&amp;D$55&amp;"*"&amp;"A"</f>
        <v>915*2017*6030*A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9" t="str">
        <f>RIGHT($C$83,3)&amp;"*"&amp;RIGHT($C$82,4)&amp;"*"&amp;E$55&amp;"*"&amp;"A"</f>
        <v>915*2017*6070*A</v>
      </c>
      <c r="B736" s="271">
        <f>ROUND(E59,0)</f>
        <v>0</v>
      </c>
      <c r="C736" s="273">
        <f>ROUND(E60,2)</f>
        <v>0</v>
      </c>
      <c r="D736" s="271">
        <f>ROUND(E61,0)</f>
        <v>0</v>
      </c>
      <c r="E736" s="271">
        <f>ROUND(E62,0)</f>
        <v>0</v>
      </c>
      <c r="F736" s="271">
        <f>ROUND(E63,0)</f>
        <v>0</v>
      </c>
      <c r="G736" s="271">
        <f>ROUND(E64,0)</f>
        <v>0</v>
      </c>
      <c r="H736" s="271">
        <f>ROUND(E65,0)</f>
        <v>0</v>
      </c>
      <c r="I736" s="271">
        <f>ROUND(E66,0)</f>
        <v>0</v>
      </c>
      <c r="J736" s="271">
        <f>ROUND(E67,0)</f>
        <v>0</v>
      </c>
      <c r="K736" s="271">
        <f>ROUND(E68,0)</f>
        <v>0</v>
      </c>
      <c r="L736" s="271">
        <f>ROUND(E69,0)</f>
        <v>0</v>
      </c>
      <c r="M736" s="271">
        <f>ROUND(E70,0)</f>
        <v>0</v>
      </c>
      <c r="N736" s="271">
        <f>ROUND(E75,0)</f>
        <v>0</v>
      </c>
      <c r="O736" s="271">
        <f>ROUND(E73,0)</f>
        <v>0</v>
      </c>
      <c r="P736" s="271">
        <f>IF(E76&gt;0,ROUND(E76,0),0)</f>
        <v>0</v>
      </c>
      <c r="Q736" s="271">
        <f>IF(E77&gt;0,ROUND(E77,0),0)</f>
        <v>0</v>
      </c>
      <c r="R736" s="271">
        <f>IF(E78&gt;0,ROUND(E78,0),0)</f>
        <v>0</v>
      </c>
      <c r="S736" s="271">
        <f>IF(E79&gt;0,ROUND(E79,0),0)</f>
        <v>0</v>
      </c>
      <c r="T736" s="273">
        <f>IF(E80&gt;0,ROUND(E80,2),0)</f>
        <v>0</v>
      </c>
      <c r="U736" s="271"/>
      <c r="V736" s="272"/>
      <c r="W736" s="271"/>
      <c r="X736" s="271"/>
      <c r="Y736" s="271">
        <f t="shared" si="21"/>
        <v>0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9" t="str">
        <f>RIGHT($C$83,3)&amp;"*"&amp;RIGHT($C$82,4)&amp;"*"&amp;F$55&amp;"*"&amp;"A"</f>
        <v>915*2017*6100*A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9" t="str">
        <f>RIGHT($C$83,3)&amp;"*"&amp;RIGHT($C$82,4)&amp;"*"&amp;G$55&amp;"*"&amp;"A"</f>
        <v>915*2017*6120*A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9" t="str">
        <f>RIGHT($C$83,3)&amp;"*"&amp;RIGHT($C$82,4)&amp;"*"&amp;H$55&amp;"*"&amp;"A"</f>
        <v>915*2017*6140*A</v>
      </c>
      <c r="B739" s="271">
        <f>ROUND(H59,0)</f>
        <v>5538</v>
      </c>
      <c r="C739" s="273">
        <f>ROUND(H60,2)</f>
        <v>65.77</v>
      </c>
      <c r="D739" s="271">
        <f>ROUND(H61,0)</f>
        <v>4381740</v>
      </c>
      <c r="E739" s="271">
        <f>ROUND(H62,0)</f>
        <v>1053051</v>
      </c>
      <c r="F739" s="271">
        <f>ROUND(H63,0)</f>
        <v>151448</v>
      </c>
      <c r="G739" s="271">
        <f>ROUND(H64,0)</f>
        <v>417625</v>
      </c>
      <c r="H739" s="271">
        <f>ROUND(H65,0)</f>
        <v>772</v>
      </c>
      <c r="I739" s="271">
        <f>ROUND(H66,0)</f>
        <v>43490</v>
      </c>
      <c r="J739" s="271">
        <f>ROUND(H67,0)</f>
        <v>337196</v>
      </c>
      <c r="K739" s="271">
        <f>ROUND(H68,0)</f>
        <v>5254</v>
      </c>
      <c r="L739" s="271">
        <f>ROUND(H69,0)</f>
        <v>1321400</v>
      </c>
      <c r="M739" s="271">
        <f>ROUND(H70,0)</f>
        <v>3759</v>
      </c>
      <c r="N739" s="271">
        <f>ROUND(H75,0)</f>
        <v>26710765</v>
      </c>
      <c r="O739" s="271">
        <f>ROUND(H73,0)</f>
        <v>16366805</v>
      </c>
      <c r="P739" s="271">
        <f>IF(H76&gt;0,ROUND(H76,0),0)</f>
        <v>19508</v>
      </c>
      <c r="Q739" s="271">
        <f>IF(H77&gt;0,ROUND(H77,0),0)</f>
        <v>18315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12.61</v>
      </c>
      <c r="U739" s="271"/>
      <c r="V739" s="272"/>
      <c r="W739" s="271"/>
      <c r="X739" s="271"/>
      <c r="Y739" s="271">
        <f t="shared" si="21"/>
        <v>1970753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9" t="str">
        <f>RIGHT($C$83,3)&amp;"*"&amp;RIGHT($C$82,4)&amp;"*"&amp;I$55&amp;"*"&amp;"A"</f>
        <v>915*2017*6150*A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9" t="str">
        <f>RIGHT($C$83,3)&amp;"*"&amp;RIGHT($C$82,4)&amp;"*"&amp;J$55&amp;"*"&amp;"A"</f>
        <v>915*2017*6170*A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9" t="str">
        <f>RIGHT($C$83,3)&amp;"*"&amp;RIGHT($C$82,4)&amp;"*"&amp;K$55&amp;"*"&amp;"A"</f>
        <v>915*2017*6200*A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9" t="str">
        <f>RIGHT($C$83,3)&amp;"*"&amp;RIGHT($C$82,4)&amp;"*"&amp;L$55&amp;"*"&amp;"A"</f>
        <v>915*2017*6210*A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>
        <f t="shared" si="21"/>
        <v>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9" t="str">
        <f>RIGHT($C$83,3)&amp;"*"&amp;RIGHT($C$82,4)&amp;"*"&amp;M$55&amp;"*"&amp;"A"</f>
        <v>915*2017*6330*A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9" t="str">
        <f>RIGHT($C$83,3)&amp;"*"&amp;RIGHT($C$82,4)&amp;"*"&amp;N$55&amp;"*"&amp;"A"</f>
        <v>915*2017*6400*A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9" t="str">
        <f>RIGHT($C$83,3)&amp;"*"&amp;RIGHT($C$82,4)&amp;"*"&amp;O$55&amp;"*"&amp;"A"</f>
        <v>915*2017*7010*A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0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>
        <f t="shared" si="21"/>
        <v>0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9" t="str">
        <f>RIGHT($C$83,3)&amp;"*"&amp;RIGHT($C$82,4)&amp;"*"&amp;P$55&amp;"*"&amp;"A"</f>
        <v>915*2017*7020*A</v>
      </c>
      <c r="B747" s="271">
        <f>ROUND(P59,0)</f>
        <v>0</v>
      </c>
      <c r="C747" s="273">
        <f>ROUND(P60,2)</f>
        <v>0</v>
      </c>
      <c r="D747" s="271">
        <f>ROUND(P61,0)</f>
        <v>0</v>
      </c>
      <c r="E747" s="271">
        <f>ROUND(P62,0)</f>
        <v>0</v>
      </c>
      <c r="F747" s="271">
        <f>ROUND(P63,0)</f>
        <v>0</v>
      </c>
      <c r="G747" s="271">
        <f>ROUND(P64,0)</f>
        <v>0</v>
      </c>
      <c r="H747" s="271">
        <f>ROUND(P65,0)</f>
        <v>0</v>
      </c>
      <c r="I747" s="271">
        <f>ROUND(P66,0)</f>
        <v>0</v>
      </c>
      <c r="J747" s="271">
        <f>ROUND(P67,0)</f>
        <v>0</v>
      </c>
      <c r="K747" s="271">
        <f>ROUND(P68,0)</f>
        <v>0</v>
      </c>
      <c r="L747" s="271">
        <f>ROUND(P69,0)</f>
        <v>0</v>
      </c>
      <c r="M747" s="271">
        <f>ROUND(P70,0)</f>
        <v>0</v>
      </c>
      <c r="N747" s="271">
        <f>ROUND(P75,0)</f>
        <v>0</v>
      </c>
      <c r="O747" s="271">
        <f>ROUND(P73,0)</f>
        <v>0</v>
      </c>
      <c r="P747" s="271">
        <f>IF(P76&gt;0,ROUND(P76,0),0)</f>
        <v>0</v>
      </c>
      <c r="Q747" s="271">
        <f>IF(P77&gt;0,ROUND(P77,0),0)</f>
        <v>0</v>
      </c>
      <c r="R747" s="271">
        <f>IF(P78&gt;0,ROUND(P78,0),0)</f>
        <v>0</v>
      </c>
      <c r="S747" s="271">
        <f>IF(P79&gt;0,ROUND(P79,0),0)</f>
        <v>0</v>
      </c>
      <c r="T747" s="273">
        <f>IF(P80&gt;0,ROUND(P80,2),0)</f>
        <v>0</v>
      </c>
      <c r="U747" s="271"/>
      <c r="V747" s="272"/>
      <c r="W747" s="271"/>
      <c r="X747" s="271"/>
      <c r="Y747" s="271">
        <f t="shared" si="21"/>
        <v>0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9" t="str">
        <f>RIGHT($C$83,3)&amp;"*"&amp;RIGHT($C$82,4)&amp;"*"&amp;Q$55&amp;"*"&amp;"A"</f>
        <v>915*2017*7030*A</v>
      </c>
      <c r="B748" s="271">
        <f>ROUND(Q59,0)</f>
        <v>0</v>
      </c>
      <c r="C748" s="273">
        <f>ROUND(Q60,2)</f>
        <v>0</v>
      </c>
      <c r="D748" s="271">
        <f>ROUND(Q61,0)</f>
        <v>0</v>
      </c>
      <c r="E748" s="271">
        <f>ROUND(Q62,0)</f>
        <v>0</v>
      </c>
      <c r="F748" s="271">
        <f>ROUND(Q63,0)</f>
        <v>0</v>
      </c>
      <c r="G748" s="271">
        <f>ROUND(Q64,0)</f>
        <v>0</v>
      </c>
      <c r="H748" s="271">
        <f>ROUND(Q65,0)</f>
        <v>0</v>
      </c>
      <c r="I748" s="271">
        <f>ROUND(Q66,0)</f>
        <v>0</v>
      </c>
      <c r="J748" s="271">
        <f>ROUND(Q67,0)</f>
        <v>0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0</v>
      </c>
      <c r="O748" s="271">
        <f>ROUND(Q73,0)</f>
        <v>0</v>
      </c>
      <c r="P748" s="271">
        <f>IF(Q76&gt;0,ROUND(Q76,0),0)</f>
        <v>0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0</v>
      </c>
      <c r="U748" s="271"/>
      <c r="V748" s="272"/>
      <c r="W748" s="271"/>
      <c r="X748" s="271"/>
      <c r="Y748" s="271">
        <f t="shared" si="21"/>
        <v>0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9" t="str">
        <f>RIGHT($C$83,3)&amp;"*"&amp;RIGHT($C$82,4)&amp;"*"&amp;R$55&amp;"*"&amp;"A"</f>
        <v>915*2017*7040*A</v>
      </c>
      <c r="B749" s="271">
        <f>ROUND(R59,0)</f>
        <v>0</v>
      </c>
      <c r="C749" s="273">
        <f>ROUND(R60,2)</f>
        <v>0</v>
      </c>
      <c r="D749" s="271">
        <f>ROUND(R61,0)</f>
        <v>0</v>
      </c>
      <c r="E749" s="271">
        <f>ROUND(R62,0)</f>
        <v>0</v>
      </c>
      <c r="F749" s="271">
        <f>ROUND(R63,0)</f>
        <v>0</v>
      </c>
      <c r="G749" s="271">
        <f>ROUND(R64,0)</f>
        <v>0</v>
      </c>
      <c r="H749" s="271">
        <f>ROUND(R65,0)</f>
        <v>0</v>
      </c>
      <c r="I749" s="271">
        <f>ROUND(R66,0)</f>
        <v>0</v>
      </c>
      <c r="J749" s="271">
        <f>ROUND(R67,0)</f>
        <v>0</v>
      </c>
      <c r="K749" s="271">
        <f>ROUND(R68,0)</f>
        <v>0</v>
      </c>
      <c r="L749" s="271">
        <f>ROUND(R69,0)</f>
        <v>0</v>
      </c>
      <c r="M749" s="271">
        <f>ROUND(R70,0)</f>
        <v>0</v>
      </c>
      <c r="N749" s="271">
        <f>ROUND(R75,0)</f>
        <v>0</v>
      </c>
      <c r="O749" s="271">
        <f>ROUND(R73,0)</f>
        <v>0</v>
      </c>
      <c r="P749" s="271">
        <f>IF(R76&gt;0,ROUND(R76,0),0)</f>
        <v>0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0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9" t="str">
        <f>RIGHT($C$83,3)&amp;"*"&amp;RIGHT($C$82,4)&amp;"*"&amp;S$55&amp;"*"&amp;"A"</f>
        <v>915*2017*7050*A</v>
      </c>
      <c r="B750" s="271"/>
      <c r="C750" s="273">
        <f>ROUND(S60,2)</f>
        <v>0</v>
      </c>
      <c r="D750" s="271">
        <f>ROUND(S61,0)</f>
        <v>0</v>
      </c>
      <c r="E750" s="271">
        <f>ROUND(S62,0)</f>
        <v>0</v>
      </c>
      <c r="F750" s="271">
        <f>ROUND(S63,0)</f>
        <v>0</v>
      </c>
      <c r="G750" s="271">
        <f>ROUND(S64,0)</f>
        <v>0</v>
      </c>
      <c r="H750" s="271">
        <f>ROUND(S65,0)</f>
        <v>0</v>
      </c>
      <c r="I750" s="271">
        <f>ROUND(S66,0)</f>
        <v>0</v>
      </c>
      <c r="J750" s="271">
        <f>ROUND(S67,0)</f>
        <v>0</v>
      </c>
      <c r="K750" s="271">
        <f>ROUND(S68,0)</f>
        <v>0</v>
      </c>
      <c r="L750" s="271">
        <f>ROUND(S69,0)</f>
        <v>0</v>
      </c>
      <c r="M750" s="271">
        <f>ROUND(S70,0)</f>
        <v>0</v>
      </c>
      <c r="N750" s="271">
        <f>ROUND(S75,0)</f>
        <v>0</v>
      </c>
      <c r="O750" s="271">
        <f>ROUND(S73,0)</f>
        <v>0</v>
      </c>
      <c r="P750" s="271">
        <f>IF(S76&gt;0,ROUND(S76,0),0)</f>
        <v>0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0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9" t="str">
        <f>RIGHT($C$83,3)&amp;"*"&amp;RIGHT($C$82,4)&amp;"*"&amp;T$55&amp;"*"&amp;"A"</f>
        <v>915*2017*7060*A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0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9" t="str">
        <f>RIGHT($C$83,3)&amp;"*"&amp;RIGHT($C$82,4)&amp;"*"&amp;U$55&amp;"*"&amp;"A"</f>
        <v>915*2017*7070*A</v>
      </c>
      <c r="B752" s="271">
        <f>ROUND(U59,0)</f>
        <v>4598</v>
      </c>
      <c r="C752" s="273">
        <f>ROUND(U60,2)</f>
        <v>0</v>
      </c>
      <c r="D752" s="271">
        <f>ROUND(U61,0)</f>
        <v>0</v>
      </c>
      <c r="E752" s="271">
        <f>ROUND(U62,0)</f>
        <v>0</v>
      </c>
      <c r="F752" s="271">
        <f>ROUND(U63,0)</f>
        <v>0</v>
      </c>
      <c r="G752" s="271">
        <f>ROUND(U64,0)</f>
        <v>0</v>
      </c>
      <c r="H752" s="271">
        <f>ROUND(U65,0)</f>
        <v>0</v>
      </c>
      <c r="I752" s="271">
        <f>ROUND(U66,0)</f>
        <v>109168</v>
      </c>
      <c r="J752" s="271">
        <f>ROUND(U67,0)</f>
        <v>0</v>
      </c>
      <c r="K752" s="271">
        <f>ROUND(U68,0)</f>
        <v>0</v>
      </c>
      <c r="L752" s="271">
        <f>ROUND(U69,0)</f>
        <v>9836</v>
      </c>
      <c r="M752" s="271">
        <f>ROUND(U70,0)</f>
        <v>0</v>
      </c>
      <c r="N752" s="271">
        <f>ROUND(U75,0)</f>
        <v>393379</v>
      </c>
      <c r="O752" s="271">
        <f>ROUND(U73,0)</f>
        <v>310338</v>
      </c>
      <c r="P752" s="271">
        <f>IF(U76&gt;0,ROUND(U76,0),0)</f>
        <v>0</v>
      </c>
      <c r="Q752" s="271">
        <f>IF(U77&gt;0,ROUND(U77,0),0)</f>
        <v>0</v>
      </c>
      <c r="R752" s="271">
        <f>IF(U78&gt;0,ROUND(U78,0),0)</f>
        <v>0</v>
      </c>
      <c r="S752" s="271">
        <f>IF(U79&gt;0,ROUND(U79,0),0)</f>
        <v>0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21963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9" t="str">
        <f>RIGHT($C$83,3)&amp;"*"&amp;RIGHT($C$82,4)&amp;"*"&amp;V$55&amp;"*"&amp;"A"</f>
        <v>915*2017*7110*A</v>
      </c>
      <c r="B753" s="271">
        <f>ROUND(V59,0)</f>
        <v>0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0</v>
      </c>
      <c r="O753" s="271">
        <f>ROUND(V73,0)</f>
        <v>0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0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9" t="str">
        <f>RIGHT($C$83,3)&amp;"*"&amp;RIGHT($C$82,4)&amp;"*"&amp;W$55&amp;"*"&amp;"A"</f>
        <v>915*2017*7120*A</v>
      </c>
      <c r="B754" s="271">
        <f>ROUND(W59,0)</f>
        <v>0</v>
      </c>
      <c r="C754" s="273">
        <f>ROUND(W60,2)</f>
        <v>0</v>
      </c>
      <c r="D754" s="271">
        <f>ROUND(W61,0)</f>
        <v>0</v>
      </c>
      <c r="E754" s="271">
        <f>ROUND(W62,0)</f>
        <v>0</v>
      </c>
      <c r="F754" s="271">
        <f>ROUND(W63,0)</f>
        <v>0</v>
      </c>
      <c r="G754" s="271">
        <f>ROUND(W64,0)</f>
        <v>0</v>
      </c>
      <c r="H754" s="271">
        <f>ROUND(W65,0)</f>
        <v>0</v>
      </c>
      <c r="I754" s="271">
        <f>ROUND(W66,0)</f>
        <v>0</v>
      </c>
      <c r="J754" s="271">
        <f>ROUND(W67,0)</f>
        <v>0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0</v>
      </c>
      <c r="O754" s="271">
        <f>ROUND(W73,0)</f>
        <v>0</v>
      </c>
      <c r="P754" s="271">
        <f>IF(W76&gt;0,ROUND(W76,0),0)</f>
        <v>0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0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9" t="str">
        <f>RIGHT($C$83,3)&amp;"*"&amp;RIGHT($C$82,4)&amp;"*"&amp;X$55&amp;"*"&amp;"A"</f>
        <v>915*2017*7130*A</v>
      </c>
      <c r="B755" s="271">
        <f>ROUND(X59,0)</f>
        <v>0</v>
      </c>
      <c r="C755" s="273">
        <f>ROUND(X60,2)</f>
        <v>0</v>
      </c>
      <c r="D755" s="271">
        <f>ROUND(X61,0)</f>
        <v>0</v>
      </c>
      <c r="E755" s="271">
        <f>ROUND(X62,0)</f>
        <v>0</v>
      </c>
      <c r="F755" s="271">
        <f>ROUND(X63,0)</f>
        <v>0</v>
      </c>
      <c r="G755" s="271">
        <f>ROUND(X64,0)</f>
        <v>0</v>
      </c>
      <c r="H755" s="271">
        <f>ROUND(X65,0)</f>
        <v>0</v>
      </c>
      <c r="I755" s="271">
        <f>ROUND(X66,0)</f>
        <v>0</v>
      </c>
      <c r="J755" s="271">
        <f>ROUND(X67,0)</f>
        <v>0</v>
      </c>
      <c r="K755" s="271">
        <f>ROUND(X68,0)</f>
        <v>0</v>
      </c>
      <c r="L755" s="271">
        <f>ROUND(X69,0)</f>
        <v>0</v>
      </c>
      <c r="M755" s="271">
        <f>ROUND(X70,0)</f>
        <v>0</v>
      </c>
      <c r="N755" s="271">
        <f>ROUND(X75,0)</f>
        <v>0</v>
      </c>
      <c r="O755" s="271">
        <f>ROUND(X73,0)</f>
        <v>0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0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9" t="str">
        <f>RIGHT($C$83,3)&amp;"*"&amp;RIGHT($C$82,4)&amp;"*"&amp;Y$55&amp;"*"&amp;"A"</f>
        <v>915*2017*7140*A</v>
      </c>
      <c r="B756" s="271">
        <f>ROUND(Y59,0)</f>
        <v>0</v>
      </c>
      <c r="C756" s="273">
        <f>ROUND(Y60,2)</f>
        <v>0</v>
      </c>
      <c r="D756" s="271">
        <f>ROUND(Y61,0)</f>
        <v>0</v>
      </c>
      <c r="E756" s="271">
        <f>ROUND(Y62,0)</f>
        <v>0</v>
      </c>
      <c r="F756" s="271">
        <f>ROUND(Y63,0)</f>
        <v>0</v>
      </c>
      <c r="G756" s="271">
        <f>ROUND(Y64,0)</f>
        <v>0</v>
      </c>
      <c r="H756" s="271">
        <f>ROUND(Y65,0)</f>
        <v>0</v>
      </c>
      <c r="I756" s="271">
        <f>ROUND(Y66,0)</f>
        <v>0</v>
      </c>
      <c r="J756" s="271">
        <f>ROUND(Y67,0)</f>
        <v>0</v>
      </c>
      <c r="K756" s="271">
        <f>ROUND(Y68,0)</f>
        <v>0</v>
      </c>
      <c r="L756" s="271">
        <f>ROUND(Y69,0)</f>
        <v>0</v>
      </c>
      <c r="M756" s="271">
        <f>ROUND(Y70,0)</f>
        <v>0</v>
      </c>
      <c r="N756" s="271">
        <f>ROUND(Y75,0)</f>
        <v>0</v>
      </c>
      <c r="O756" s="271">
        <f>ROUND(Y73,0)</f>
        <v>0</v>
      </c>
      <c r="P756" s="271">
        <f>IF(Y76&gt;0,ROUND(Y76,0),0)</f>
        <v>0</v>
      </c>
      <c r="Q756" s="271">
        <f>IF(Y77&gt;0,ROUND(Y77,0),0)</f>
        <v>0</v>
      </c>
      <c r="R756" s="271">
        <f>IF(Y78&gt;0,ROUND(Y78,0),0)</f>
        <v>0</v>
      </c>
      <c r="S756" s="271">
        <f>IF(Y79&gt;0,ROUND(Y79,0),0)</f>
        <v>0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0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9" t="str">
        <f>RIGHT($C$83,3)&amp;"*"&amp;RIGHT($C$82,4)&amp;"*"&amp;Z$55&amp;"*"&amp;"A"</f>
        <v>915*2017*7150*A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>
        <f t="shared" si="21"/>
        <v>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9" t="str">
        <f>RIGHT($C$83,3)&amp;"*"&amp;RIGHT($C$82,4)&amp;"*"&amp;AA$55&amp;"*"&amp;"A"</f>
        <v>915*2017*7160*A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0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9" t="str">
        <f>RIGHT($C$83,3)&amp;"*"&amp;RIGHT($C$82,4)&amp;"*"&amp;AB$55&amp;"*"&amp;"A"</f>
        <v>915*2017*7170*A</v>
      </c>
      <c r="B759" s="271"/>
      <c r="C759" s="273">
        <f>ROUND(AB60,2)</f>
        <v>1.33</v>
      </c>
      <c r="D759" s="271">
        <f>ROUND(AB61,0)</f>
        <v>139353</v>
      </c>
      <c r="E759" s="271">
        <f>ROUND(AB62,0)</f>
        <v>33490</v>
      </c>
      <c r="F759" s="271">
        <f>ROUND(AB63,0)</f>
        <v>0</v>
      </c>
      <c r="G759" s="271">
        <f>ROUND(AB64,0)</f>
        <v>81747</v>
      </c>
      <c r="H759" s="271">
        <f>ROUND(AB65,0)</f>
        <v>0</v>
      </c>
      <c r="I759" s="271">
        <f>ROUND(AB66,0)</f>
        <v>4</v>
      </c>
      <c r="J759" s="271">
        <f>ROUND(AB67,0)</f>
        <v>0</v>
      </c>
      <c r="K759" s="271">
        <f>ROUND(AB68,0)</f>
        <v>0</v>
      </c>
      <c r="L759" s="271">
        <f>ROUND(AB69,0)</f>
        <v>50887</v>
      </c>
      <c r="M759" s="271">
        <f>ROUND(AB70,0)</f>
        <v>0</v>
      </c>
      <c r="N759" s="271">
        <f>ROUND(AB75,0)</f>
        <v>1491385</v>
      </c>
      <c r="O759" s="271">
        <f>ROUND(AB73,0)</f>
        <v>998612</v>
      </c>
      <c r="P759" s="271">
        <f>IF(AB76&gt;0,ROUND(AB76,0),0)</f>
        <v>0</v>
      </c>
      <c r="Q759" s="271">
        <f>IF(AB77&gt;0,ROUND(AB77,0),0)</f>
        <v>0</v>
      </c>
      <c r="R759" s="271">
        <f>IF(AB78&gt;0,ROUND(AB78,0),0)</f>
        <v>0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80913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9" t="str">
        <f>RIGHT($C$83,3)&amp;"*"&amp;RIGHT($C$82,4)&amp;"*"&amp;AC$55&amp;"*"&amp;"A"</f>
        <v>915*2017*7180*A</v>
      </c>
      <c r="B760" s="271">
        <f>ROUND(AC59,0)</f>
        <v>0</v>
      </c>
      <c r="C760" s="273">
        <f>ROUND(AC60,2)</f>
        <v>0</v>
      </c>
      <c r="D760" s="271">
        <f>ROUND(AC61,0)</f>
        <v>0</v>
      </c>
      <c r="E760" s="271">
        <f>ROUND(AC62,0)</f>
        <v>0</v>
      </c>
      <c r="F760" s="271">
        <f>ROUND(AC63,0)</f>
        <v>0</v>
      </c>
      <c r="G760" s="271">
        <f>ROUND(AC64,0)</f>
        <v>0</v>
      </c>
      <c r="H760" s="271">
        <f>ROUND(AC65,0)</f>
        <v>0</v>
      </c>
      <c r="I760" s="271">
        <f>ROUND(AC66,0)</f>
        <v>0</v>
      </c>
      <c r="J760" s="271">
        <f>ROUND(AC67,0)</f>
        <v>0</v>
      </c>
      <c r="K760" s="271">
        <f>ROUND(AC68,0)</f>
        <v>0</v>
      </c>
      <c r="L760" s="271">
        <f>ROUND(AC69,0)</f>
        <v>0</v>
      </c>
      <c r="M760" s="271">
        <f>ROUND(AC70,0)</f>
        <v>0</v>
      </c>
      <c r="N760" s="271">
        <f>ROUND(AC75,0)</f>
        <v>0</v>
      </c>
      <c r="O760" s="271">
        <f>ROUND(AC73,0)</f>
        <v>0</v>
      </c>
      <c r="P760" s="271">
        <f>IF(AC76&gt;0,ROUND(AC76,0),0)</f>
        <v>0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0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9" t="str">
        <f>RIGHT($C$83,3)&amp;"*"&amp;RIGHT($C$82,4)&amp;"*"&amp;AD$55&amp;"*"&amp;"A"</f>
        <v>915*2017*7190*A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9" t="str">
        <f>RIGHT($C$83,3)&amp;"*"&amp;RIGHT($C$82,4)&amp;"*"&amp;AE$55&amp;"*"&amp;"A"</f>
        <v>915*2017*7200*A</v>
      </c>
      <c r="B762" s="271">
        <f>ROUND(AE59,0)</f>
        <v>0</v>
      </c>
      <c r="C762" s="273">
        <f>ROUND(AE60,2)</f>
        <v>0</v>
      </c>
      <c r="D762" s="271">
        <f>ROUND(AE61,0)</f>
        <v>0</v>
      </c>
      <c r="E762" s="271">
        <f>ROUND(AE62,0)</f>
        <v>0</v>
      </c>
      <c r="F762" s="271">
        <f>ROUND(AE63,0)</f>
        <v>0</v>
      </c>
      <c r="G762" s="271">
        <f>ROUND(AE64,0)</f>
        <v>0</v>
      </c>
      <c r="H762" s="271">
        <f>ROUND(AE65,0)</f>
        <v>0</v>
      </c>
      <c r="I762" s="271">
        <f>ROUND(AE66,0)</f>
        <v>0</v>
      </c>
      <c r="J762" s="271">
        <f>ROUND(AE67,0)</f>
        <v>0</v>
      </c>
      <c r="K762" s="271">
        <f>ROUND(AE68,0)</f>
        <v>0</v>
      </c>
      <c r="L762" s="271">
        <f>ROUND(AE69,0)</f>
        <v>0</v>
      </c>
      <c r="M762" s="271">
        <f>ROUND(AE70,0)</f>
        <v>0</v>
      </c>
      <c r="N762" s="271">
        <f>ROUND(AE75,0)</f>
        <v>0</v>
      </c>
      <c r="O762" s="271">
        <f>ROUND(AE73,0)</f>
        <v>0</v>
      </c>
      <c r="P762" s="271">
        <f>IF(AE76&gt;0,ROUND(AE76,0),0)</f>
        <v>0</v>
      </c>
      <c r="Q762" s="271">
        <f>IF(AE77&gt;0,ROUND(AE77,0),0)</f>
        <v>0</v>
      </c>
      <c r="R762" s="271">
        <f>IF(AE78&gt;0,ROUND(AE78,0),0)</f>
        <v>0</v>
      </c>
      <c r="S762" s="271">
        <f>IF(AE79&gt;0,ROUND(AE79,0),0)</f>
        <v>0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0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9" t="str">
        <f>RIGHT($C$83,3)&amp;"*"&amp;RIGHT($C$82,4)&amp;"*"&amp;AF$55&amp;"*"&amp;"A"</f>
        <v>915*2017*7220*A</v>
      </c>
      <c r="B763" s="271">
        <f>ROUND(AF59,0)</f>
        <v>98369</v>
      </c>
      <c r="C763" s="273">
        <f>ROUND(AF60,2)</f>
        <v>99.16</v>
      </c>
      <c r="D763" s="271">
        <f>ROUND(AF61,0)</f>
        <v>6752754</v>
      </c>
      <c r="E763" s="271">
        <f>ROUND(AF62,0)</f>
        <v>1622870</v>
      </c>
      <c r="F763" s="271">
        <f>ROUND(AF63,0)</f>
        <v>0</v>
      </c>
      <c r="G763" s="271">
        <f>ROUND(AF64,0)</f>
        <v>171535</v>
      </c>
      <c r="H763" s="271">
        <f>ROUND(AF65,0)</f>
        <v>64193</v>
      </c>
      <c r="I763" s="271">
        <f>ROUND(AF66,0)</f>
        <v>138858</v>
      </c>
      <c r="J763" s="271">
        <f>ROUND(AF67,0)</f>
        <v>51499</v>
      </c>
      <c r="K763" s="271">
        <f>ROUND(AF68,0)</f>
        <v>81763</v>
      </c>
      <c r="L763" s="271">
        <f>ROUND(AF69,0)</f>
        <v>2659653</v>
      </c>
      <c r="M763" s="271">
        <f>ROUND(AF70,0)</f>
        <v>399857</v>
      </c>
      <c r="N763" s="271">
        <f>ROUND(AF75,0)</f>
        <v>15119051</v>
      </c>
      <c r="O763" s="271">
        <f>ROUND(AF73,0)</f>
        <v>0</v>
      </c>
      <c r="P763" s="271">
        <f>IF(AF76&gt;0,ROUND(AF76,0),0)</f>
        <v>9866</v>
      </c>
      <c r="Q763" s="271">
        <f>IF(AF77&gt;0,ROUND(AF77,0),0)</f>
        <v>18315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6.74</v>
      </c>
      <c r="U763" s="271"/>
      <c r="V763" s="272"/>
      <c r="W763" s="271"/>
      <c r="X763" s="271"/>
      <c r="Y763" s="271">
        <f t="shared" si="21"/>
        <v>1302514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9" t="str">
        <f>RIGHT($C$83,3)&amp;"*"&amp;RIGHT($C$82,4)&amp;"*"&amp;AG$55&amp;"*"&amp;"A"</f>
        <v>915*2017*7230*A</v>
      </c>
      <c r="B764" s="271">
        <f>ROUND(AG59,0)</f>
        <v>0</v>
      </c>
      <c r="C764" s="273">
        <f>ROUND(AG60,2)</f>
        <v>0</v>
      </c>
      <c r="D764" s="271">
        <f>ROUND(AG61,0)</f>
        <v>0</v>
      </c>
      <c r="E764" s="271">
        <f>ROUND(AG62,0)</f>
        <v>0</v>
      </c>
      <c r="F764" s="271">
        <f>ROUND(AG63,0)</f>
        <v>0</v>
      </c>
      <c r="G764" s="271">
        <f>ROUND(AG64,0)</f>
        <v>0</v>
      </c>
      <c r="H764" s="271">
        <f>ROUND(AG65,0)</f>
        <v>0</v>
      </c>
      <c r="I764" s="271">
        <f>ROUND(AG66,0)</f>
        <v>0</v>
      </c>
      <c r="J764" s="271">
        <f>ROUND(AG67,0)</f>
        <v>0</v>
      </c>
      <c r="K764" s="271">
        <f>ROUND(AG68,0)</f>
        <v>0</v>
      </c>
      <c r="L764" s="271">
        <f>ROUND(AG69,0)</f>
        <v>0</v>
      </c>
      <c r="M764" s="271">
        <f>ROUND(AG70,0)</f>
        <v>0</v>
      </c>
      <c r="N764" s="271">
        <f>ROUND(AG75,0)</f>
        <v>0</v>
      </c>
      <c r="O764" s="271">
        <f>ROUND(AG73,0)</f>
        <v>0</v>
      </c>
      <c r="P764" s="271">
        <f>IF(AG76&gt;0,ROUND(AG76,0),0)</f>
        <v>0</v>
      </c>
      <c r="Q764" s="271">
        <f>IF(AG77&gt;0,ROUND(AG77,0),0)</f>
        <v>0</v>
      </c>
      <c r="R764" s="271">
        <f>IF(AG78&gt;0,ROUND(AG78,0),0)</f>
        <v>0</v>
      </c>
      <c r="S764" s="271">
        <f>IF(AG79&gt;0,ROUND(AG79,0),0)</f>
        <v>0</v>
      </c>
      <c r="T764" s="273">
        <f>IF(AG80&gt;0,ROUND(AG80,2),0)</f>
        <v>0</v>
      </c>
      <c r="U764" s="271"/>
      <c r="V764" s="272"/>
      <c r="W764" s="271"/>
      <c r="X764" s="271"/>
      <c r="Y764" s="271">
        <f t="shared" si="21"/>
        <v>0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9" t="str">
        <f>RIGHT($C$83,3)&amp;"*"&amp;RIGHT($C$82,4)&amp;"*"&amp;AH$55&amp;"*"&amp;"A"</f>
        <v>915*2017*7240*A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9" t="str">
        <f>RIGHT($C$83,3)&amp;"*"&amp;RIGHT($C$82,4)&amp;"*"&amp;AI$55&amp;"*"&amp;"A"</f>
        <v>915*2017*7250*A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>
        <f t="shared" si="21"/>
        <v>0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9" t="str">
        <f>RIGHT($C$83,3)&amp;"*"&amp;RIGHT($C$82,4)&amp;"*"&amp;AJ$55&amp;"*"&amp;"A"</f>
        <v>915*2017*7260*A</v>
      </c>
      <c r="B767" s="271">
        <f>ROUND(AJ59,0)</f>
        <v>0</v>
      </c>
      <c r="C767" s="273">
        <f>ROUND(AJ60,2)</f>
        <v>0</v>
      </c>
      <c r="D767" s="271">
        <f>ROUND(AJ61,0)</f>
        <v>0</v>
      </c>
      <c r="E767" s="271">
        <f>ROUND(AJ62,0)</f>
        <v>0</v>
      </c>
      <c r="F767" s="271">
        <f>ROUND(AJ63,0)</f>
        <v>0</v>
      </c>
      <c r="G767" s="271">
        <f>ROUND(AJ64,0)</f>
        <v>0</v>
      </c>
      <c r="H767" s="271">
        <f>ROUND(AJ65,0)</f>
        <v>0</v>
      </c>
      <c r="I767" s="271">
        <f>ROUND(AJ66,0)</f>
        <v>0</v>
      </c>
      <c r="J767" s="271">
        <f>ROUND(AJ67,0)</f>
        <v>0</v>
      </c>
      <c r="K767" s="271">
        <f>ROUND(AJ68,0)</f>
        <v>0</v>
      </c>
      <c r="L767" s="271">
        <f>ROUND(AJ69,0)</f>
        <v>0</v>
      </c>
      <c r="M767" s="271">
        <f>ROUND(AJ70,0)</f>
        <v>0</v>
      </c>
      <c r="N767" s="271">
        <f>ROUND(AJ75,0)</f>
        <v>0</v>
      </c>
      <c r="O767" s="271">
        <f>ROUND(AJ73,0)</f>
        <v>0</v>
      </c>
      <c r="P767" s="271">
        <f>IF(AJ76&gt;0,ROUND(AJ76,0),0)</f>
        <v>0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0</v>
      </c>
      <c r="T767" s="273">
        <f>IF(AJ80&gt;0,ROUND(AJ80,2),0)</f>
        <v>0</v>
      </c>
      <c r="U767" s="271"/>
      <c r="V767" s="272"/>
      <c r="W767" s="271"/>
      <c r="X767" s="271"/>
      <c r="Y767" s="271">
        <f t="shared" si="21"/>
        <v>0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9" t="str">
        <f>RIGHT($C$83,3)&amp;"*"&amp;RIGHT($C$82,4)&amp;"*"&amp;AK$55&amp;"*"&amp;"A"</f>
        <v>915*2017*7310*A</v>
      </c>
      <c r="B768" s="271">
        <f>ROUND(AK59,0)</f>
        <v>0</v>
      </c>
      <c r="C768" s="273">
        <f>ROUND(AK60,2)</f>
        <v>0</v>
      </c>
      <c r="D768" s="271">
        <f>ROUND(AK61,0)</f>
        <v>0</v>
      </c>
      <c r="E768" s="271">
        <f>ROUND(AK62,0)</f>
        <v>0</v>
      </c>
      <c r="F768" s="271">
        <f>ROUND(AK63,0)</f>
        <v>0</v>
      </c>
      <c r="G768" s="271">
        <f>ROUND(AK64,0)</f>
        <v>0</v>
      </c>
      <c r="H768" s="271">
        <f>ROUND(AK65,0)</f>
        <v>0</v>
      </c>
      <c r="I768" s="271">
        <f>ROUND(AK66,0)</f>
        <v>0</v>
      </c>
      <c r="J768" s="271">
        <f>ROUND(AK67,0)</f>
        <v>0</v>
      </c>
      <c r="K768" s="271">
        <f>ROUND(AK68,0)</f>
        <v>0</v>
      </c>
      <c r="L768" s="271">
        <f>ROUND(AK69,0)</f>
        <v>0</v>
      </c>
      <c r="M768" s="271">
        <f>ROUND(AK70,0)</f>
        <v>0</v>
      </c>
      <c r="N768" s="271">
        <f>ROUND(AK75,0)</f>
        <v>0</v>
      </c>
      <c r="O768" s="271">
        <f>ROUND(AK73,0)</f>
        <v>0</v>
      </c>
      <c r="P768" s="271">
        <f>IF(AK76&gt;0,ROUND(AK76,0),0)</f>
        <v>0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0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9" t="str">
        <f>RIGHT($C$83,3)&amp;"*"&amp;RIGHT($C$82,4)&amp;"*"&amp;AL$55&amp;"*"&amp;"A"</f>
        <v>915*2017*7320*A</v>
      </c>
      <c r="B769" s="271">
        <f>ROUND(AL59,0)</f>
        <v>0</v>
      </c>
      <c r="C769" s="273">
        <f>ROUND(AL60,2)</f>
        <v>0</v>
      </c>
      <c r="D769" s="271">
        <f>ROUND(AL61,0)</f>
        <v>0</v>
      </c>
      <c r="E769" s="271">
        <f>ROUND(AL62,0)</f>
        <v>0</v>
      </c>
      <c r="F769" s="271">
        <f>ROUND(AL63,0)</f>
        <v>0</v>
      </c>
      <c r="G769" s="271">
        <f>ROUND(AL64,0)</f>
        <v>0</v>
      </c>
      <c r="H769" s="271">
        <f>ROUND(AL65,0)</f>
        <v>0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0</v>
      </c>
      <c r="O769" s="271">
        <f>ROUND(AL73,0)</f>
        <v>0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0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9" t="str">
        <f>RIGHT($C$83,3)&amp;"*"&amp;RIGHT($C$82,4)&amp;"*"&amp;AM$55&amp;"*"&amp;"A"</f>
        <v>915*2017*7330*A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9" t="str">
        <f>RIGHT($C$83,3)&amp;"*"&amp;RIGHT($C$82,4)&amp;"*"&amp;AN$55&amp;"*"&amp;"A"</f>
        <v>915*2017*7340*A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9" t="str">
        <f>RIGHT($C$83,3)&amp;"*"&amp;RIGHT($C$82,4)&amp;"*"&amp;AO$55&amp;"*"&amp;"A"</f>
        <v>915*2017*7350*A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9" t="str">
        <f>RIGHT($C$83,3)&amp;"*"&amp;RIGHT($C$82,4)&amp;"*"&amp;AP$55&amp;"*"&amp;"A"</f>
        <v>915*2017*7380*A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9" t="str">
        <f>RIGHT($C$83,3)&amp;"*"&amp;RIGHT($C$82,4)&amp;"*"&amp;AQ$55&amp;"*"&amp;"A"</f>
        <v>915*2017*7390*A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9" t="str">
        <f>RIGHT($C$83,3)&amp;"*"&amp;RIGHT($C$82,4)&amp;"*"&amp;AR$55&amp;"*"&amp;"A"</f>
        <v>915*2017*7400*A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9" t="str">
        <f>RIGHT($C$83,3)&amp;"*"&amp;RIGHT($C$82,4)&amp;"*"&amp;AS$55&amp;"*"&amp;"A"</f>
        <v>915*2017*7410*A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9" t="str">
        <f>RIGHT($C$83,3)&amp;"*"&amp;RIGHT($C$82,4)&amp;"*"&amp;AT$55&amp;"*"&amp;"A"</f>
        <v>915*2017*7420*A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9" t="str">
        <f>RIGHT($C$83,3)&amp;"*"&amp;RIGHT($C$82,4)&amp;"*"&amp;AU$55&amp;"*"&amp;"A"</f>
        <v>915*2017*7430*A</v>
      </c>
      <c r="B778" s="271">
        <f>ROUND(AU59,0)</f>
        <v>0</v>
      </c>
      <c r="C778" s="273">
        <f>ROUND(AU60,2)</f>
        <v>3.85</v>
      </c>
      <c r="D778" s="271">
        <f>ROUND(AU61,0)</f>
        <v>228695</v>
      </c>
      <c r="E778" s="271">
        <f>ROUND(AU62,0)</f>
        <v>54962</v>
      </c>
      <c r="F778" s="271">
        <f>ROUND(AU63,0)</f>
        <v>0</v>
      </c>
      <c r="G778" s="271">
        <f>ROUND(AU64,0)</f>
        <v>929</v>
      </c>
      <c r="H778" s="271">
        <f>ROUND(AU65,0)</f>
        <v>0</v>
      </c>
      <c r="I778" s="271">
        <f>ROUND(AU66,0)</f>
        <v>596</v>
      </c>
      <c r="J778" s="271">
        <f>ROUND(AU67,0)</f>
        <v>0</v>
      </c>
      <c r="K778" s="271">
        <f>ROUND(AU68,0)</f>
        <v>0</v>
      </c>
      <c r="L778" s="271">
        <f>ROUND(AU69,0)</f>
        <v>57236</v>
      </c>
      <c r="M778" s="271">
        <f>ROUND(AU70,0)</f>
        <v>0</v>
      </c>
      <c r="N778" s="271">
        <f>ROUND(AU75,0)</f>
        <v>799743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46274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9" t="str">
        <f>RIGHT($C$83,3)&amp;"*"&amp;RIGHT($C$82,4)&amp;"*"&amp;AV$55&amp;"*"&amp;"A"</f>
        <v>915*2017*7490*A</v>
      </c>
      <c r="B779" s="271"/>
      <c r="C779" s="273">
        <f>ROUND(AV60,2)</f>
        <v>0</v>
      </c>
      <c r="D779" s="271">
        <f>ROUND(AV61,0)</f>
        <v>0</v>
      </c>
      <c r="E779" s="271">
        <f>ROUND(AV62,0)</f>
        <v>0</v>
      </c>
      <c r="F779" s="271">
        <f>ROUND(AV63,0)</f>
        <v>0</v>
      </c>
      <c r="G779" s="271">
        <f>ROUND(AV64,0)</f>
        <v>0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0</v>
      </c>
      <c r="O779" s="271">
        <f>ROUND(AV73,0)</f>
        <v>0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>
        <f t="shared" si="21"/>
        <v>0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9" t="str">
        <f>RIGHT($C$83,3)&amp;"*"&amp;RIGHT($C$82,4)&amp;"*"&amp;AW$55&amp;"*"&amp;"A"</f>
        <v>915*2017*8200*A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9" t="str">
        <f>RIGHT($C$83,3)&amp;"*"&amp;RIGHT($C$82,4)&amp;"*"&amp;AX$55&amp;"*"&amp;"A"</f>
        <v>915*2017*8310*A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9" t="str">
        <f>RIGHT($C$83,3)&amp;"*"&amp;RIGHT($C$82,4)&amp;"*"&amp;AY$55&amp;"*"&amp;"A"</f>
        <v>915*2017*8320*A</v>
      </c>
      <c r="B782" s="271">
        <f>ROUND(AY59,0)</f>
        <v>36630</v>
      </c>
      <c r="C782" s="273">
        <f>ROUND(AY60,2)</f>
        <v>0</v>
      </c>
      <c r="D782" s="271">
        <f>ROUND(AY61,0)</f>
        <v>0</v>
      </c>
      <c r="E782" s="271">
        <f>ROUND(AY62,0)</f>
        <v>0</v>
      </c>
      <c r="F782" s="271">
        <f>ROUND(AY63,0)</f>
        <v>0</v>
      </c>
      <c r="G782" s="271">
        <f>ROUND(AY64,0)</f>
        <v>1561</v>
      </c>
      <c r="H782" s="271">
        <f>ROUND(AY65,0)</f>
        <v>0</v>
      </c>
      <c r="I782" s="271">
        <f>ROUND(AY66,0)</f>
        <v>371416</v>
      </c>
      <c r="J782" s="271">
        <f>ROUND(AY67,0)</f>
        <v>1050</v>
      </c>
      <c r="K782" s="271">
        <f>ROUND(AY68,0)</f>
        <v>0</v>
      </c>
      <c r="L782" s="271">
        <f>ROUND(AY69,0)</f>
        <v>26805</v>
      </c>
      <c r="M782" s="271">
        <f>ROUND(AY70,0)</f>
        <v>0</v>
      </c>
      <c r="N782" s="271"/>
      <c r="O782" s="271"/>
      <c r="P782" s="271">
        <f>IF(AY76&gt;0,ROUND(AY76,0),0)</f>
        <v>1784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9" t="str">
        <f>RIGHT($C$83,3)&amp;"*"&amp;RIGHT($C$82,4)&amp;"*"&amp;AZ$55&amp;"*"&amp;"A"</f>
        <v>915*2017*8330*A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9" t="str">
        <f>RIGHT($C$83,3)&amp;"*"&amp;RIGHT($C$82,4)&amp;"*"&amp;BA$55&amp;"*"&amp;"A"</f>
        <v>915*2017*8350*A</v>
      </c>
      <c r="B784" s="271">
        <f>ROUND(BA59,0)</f>
        <v>0</v>
      </c>
      <c r="C784" s="273">
        <f>ROUND(BA60,2)</f>
        <v>0</v>
      </c>
      <c r="D784" s="271">
        <f>ROUND(BA61,0)</f>
        <v>0</v>
      </c>
      <c r="E784" s="271">
        <f>ROUND(BA62,0)</f>
        <v>0</v>
      </c>
      <c r="F784" s="271">
        <f>ROUND(BA63,0)</f>
        <v>0</v>
      </c>
      <c r="G784" s="271">
        <f>ROUND(BA64,0)</f>
        <v>0</v>
      </c>
      <c r="H784" s="271">
        <f>ROUND(BA65,0)</f>
        <v>0</v>
      </c>
      <c r="I784" s="271">
        <f>ROUND(BA66,0)</f>
        <v>0</v>
      </c>
      <c r="J784" s="271">
        <f>ROUND(BA67,0)</f>
        <v>0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0</v>
      </c>
      <c r="Q784" s="271">
        <f>IF(BA77&gt;0,ROUND(BA77,0),0)</f>
        <v>0</v>
      </c>
      <c r="R784" s="271">
        <f>IF(BA78&gt;0,ROUND(BA78,0),0)</f>
        <v>6511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9" t="str">
        <f>RIGHT($C$83,3)&amp;"*"&amp;RIGHT($C$82,4)&amp;"*"&amp;BB$55&amp;"*"&amp;"A"</f>
        <v>915*2017*8360*A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0</v>
      </c>
      <c r="H785" s="271">
        <f>ROUND(BB65,0)</f>
        <v>0</v>
      </c>
      <c r="I785" s="271">
        <f>ROUND(BB66,0)</f>
        <v>0</v>
      </c>
      <c r="J785" s="271">
        <f>ROUND(BB67,0)</f>
        <v>0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0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9" t="str">
        <f>RIGHT($C$83,3)&amp;"*"&amp;RIGHT($C$82,4)&amp;"*"&amp;BC$55&amp;"*"&amp;"A"</f>
        <v>915*2017*8370*A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9" t="str">
        <f>RIGHT($C$83,3)&amp;"*"&amp;RIGHT($C$82,4)&amp;"*"&amp;BD$55&amp;"*"&amp;"A"</f>
        <v>915*2017*8420*A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0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9" t="str">
        <f>RIGHT($C$83,3)&amp;"*"&amp;RIGHT($C$82,4)&amp;"*"&amp;BE$55&amp;"*"&amp;"A"</f>
        <v>915*2017*8430*A</v>
      </c>
      <c r="B788" s="271">
        <f>ROUND(BE59,0)</f>
        <v>48770</v>
      </c>
      <c r="C788" s="273">
        <f>ROUND(BE60,2)</f>
        <v>2.06</v>
      </c>
      <c r="D788" s="271">
        <f>ROUND(BE61,0)</f>
        <v>127374</v>
      </c>
      <c r="E788" s="271">
        <f>ROUND(BE62,0)</f>
        <v>30611</v>
      </c>
      <c r="F788" s="271">
        <f>ROUND(BE63,0)</f>
        <v>0</v>
      </c>
      <c r="G788" s="271">
        <f>ROUND(BE64,0)</f>
        <v>2272</v>
      </c>
      <c r="H788" s="271">
        <f>ROUND(BE65,0)</f>
        <v>101732</v>
      </c>
      <c r="I788" s="271">
        <f>ROUND(BE66,0)</f>
        <v>22161</v>
      </c>
      <c r="J788" s="271">
        <f>ROUND(BE67,0)</f>
        <v>61589</v>
      </c>
      <c r="K788" s="271">
        <f>ROUND(BE68,0)</f>
        <v>0</v>
      </c>
      <c r="L788" s="271">
        <f>ROUND(BE69,0)</f>
        <v>60098</v>
      </c>
      <c r="M788" s="271">
        <f>ROUND(BE70,0)</f>
        <v>0</v>
      </c>
      <c r="N788" s="271"/>
      <c r="O788" s="271"/>
      <c r="P788" s="271">
        <f>IF(BE76&gt;0,ROUND(BE76,0),0)</f>
        <v>8963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9" t="str">
        <f>RIGHT($C$83,3)&amp;"*"&amp;RIGHT($C$82,4)&amp;"*"&amp;BF$55&amp;"*"&amp;"A"</f>
        <v>915*2017*8460*A</v>
      </c>
      <c r="B789" s="271"/>
      <c r="C789" s="273">
        <f>ROUND(BF60,2)</f>
        <v>0</v>
      </c>
      <c r="D789" s="271">
        <f>ROUND(BF61,0)</f>
        <v>0</v>
      </c>
      <c r="E789" s="271">
        <f>ROUND(BF62,0)</f>
        <v>0</v>
      </c>
      <c r="F789" s="271">
        <f>ROUND(BF63,0)</f>
        <v>0</v>
      </c>
      <c r="G789" s="271">
        <f>ROUND(BF64,0)</f>
        <v>2540</v>
      </c>
      <c r="H789" s="271">
        <f>ROUND(BF65,0)</f>
        <v>-509</v>
      </c>
      <c r="I789" s="271">
        <f>ROUND(BF66,0)</f>
        <v>221267</v>
      </c>
      <c r="J789" s="271">
        <f>ROUND(BF67,0)</f>
        <v>0</v>
      </c>
      <c r="K789" s="271">
        <f>ROUND(BF68,0)</f>
        <v>0</v>
      </c>
      <c r="L789" s="271">
        <f>ROUND(BF69,0)</f>
        <v>17466</v>
      </c>
      <c r="M789" s="271">
        <f>ROUND(BF70,0)</f>
        <v>0</v>
      </c>
      <c r="N789" s="271"/>
      <c r="O789" s="271"/>
      <c r="P789" s="271">
        <f>IF(BF76&gt;0,ROUND(BF76,0),0)</f>
        <v>0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9" t="str">
        <f>RIGHT($C$83,3)&amp;"*"&amp;RIGHT($C$82,4)&amp;"*"&amp;BG$55&amp;"*"&amp;"A"</f>
        <v>915*2017*8470*A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5455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9" t="str">
        <f>RIGHT($C$83,3)&amp;"*"&amp;RIGHT($C$82,4)&amp;"*"&amp;BH$55&amp;"*"&amp;"A"</f>
        <v>915*2017*8480*A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0</v>
      </c>
      <c r="J791" s="271">
        <f>ROUND(BH67,0)</f>
        <v>7512</v>
      </c>
      <c r="K791" s="271">
        <f>ROUND(BH68,0)</f>
        <v>0</v>
      </c>
      <c r="L791" s="271">
        <f>ROUND(BH69,0)</f>
        <v>0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9" t="str">
        <f>RIGHT($C$83,3)&amp;"*"&amp;RIGHT($C$82,4)&amp;"*"&amp;BI$55&amp;"*"&amp;"A"</f>
        <v>915*2017*8490*A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38445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9" t="str">
        <f>RIGHT($C$83,3)&amp;"*"&amp;RIGHT($C$82,4)&amp;"*"&amp;BJ$55&amp;"*"&amp;"A"</f>
        <v>915*2017*8510*A</v>
      </c>
      <c r="B793" s="271"/>
      <c r="C793" s="273">
        <f>ROUND(BJ60,2)</f>
        <v>0</v>
      </c>
      <c r="D793" s="271">
        <f>ROUND(BJ61,0)</f>
        <v>0</v>
      </c>
      <c r="E793" s="271">
        <f>ROUND(BJ62,0)</f>
        <v>0</v>
      </c>
      <c r="F793" s="271">
        <f>ROUND(BJ63,0)</f>
        <v>0</v>
      </c>
      <c r="G793" s="271">
        <f>ROUND(BJ64,0)</f>
        <v>0</v>
      </c>
      <c r="H793" s="271">
        <f>ROUND(BJ65,0)</f>
        <v>0</v>
      </c>
      <c r="I793" s="271">
        <f>ROUND(BJ66,0)</f>
        <v>0</v>
      </c>
      <c r="J793" s="271">
        <f>ROUND(BJ67,0)</f>
        <v>0</v>
      </c>
      <c r="K793" s="271">
        <f>ROUND(BJ68,0)</f>
        <v>0</v>
      </c>
      <c r="L793" s="271">
        <f>ROUND(BJ69,0)</f>
        <v>0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9" t="str">
        <f>RIGHT($C$83,3)&amp;"*"&amp;RIGHT($C$82,4)&amp;"*"&amp;BK$55&amp;"*"&amp;"A"</f>
        <v>915*2017*8530*A</v>
      </c>
      <c r="B794" s="271"/>
      <c r="C794" s="273">
        <f>ROUND(BK60,2)</f>
        <v>0</v>
      </c>
      <c r="D794" s="271">
        <f>ROUND(BK61,0)</f>
        <v>0</v>
      </c>
      <c r="E794" s="271">
        <f>ROUND(BK62,0)</f>
        <v>0</v>
      </c>
      <c r="F794" s="271">
        <f>ROUND(BK63,0)</f>
        <v>0</v>
      </c>
      <c r="G794" s="271">
        <f>ROUND(BK64,0)</f>
        <v>0</v>
      </c>
      <c r="H794" s="271">
        <f>ROUND(BK65,0)</f>
        <v>0</v>
      </c>
      <c r="I794" s="271">
        <f>ROUND(BK66,0)</f>
        <v>0</v>
      </c>
      <c r="J794" s="271">
        <f>ROUND(BK67,0)</f>
        <v>0</v>
      </c>
      <c r="K794" s="271">
        <f>ROUND(BK68,0)</f>
        <v>0</v>
      </c>
      <c r="L794" s="271">
        <f>ROUND(BK69,0)</f>
        <v>0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9" t="str">
        <f>RIGHT($C$83,3)&amp;"*"&amp;RIGHT($C$82,4)&amp;"*"&amp;BL$55&amp;"*"&amp;"A"</f>
        <v>915*2017*8560*A</v>
      </c>
      <c r="B795" s="271"/>
      <c r="C795" s="273">
        <f>ROUND(BL60,2)</f>
        <v>25.36</v>
      </c>
      <c r="D795" s="271">
        <f>ROUND(BL61,0)</f>
        <v>949614</v>
      </c>
      <c r="E795" s="271">
        <f>ROUND(BL62,0)</f>
        <v>228218</v>
      </c>
      <c r="F795" s="271">
        <f>ROUND(BL63,0)</f>
        <v>0</v>
      </c>
      <c r="G795" s="271">
        <f>ROUND(BL64,0)</f>
        <v>5249</v>
      </c>
      <c r="H795" s="271">
        <f>ROUND(BL65,0)</f>
        <v>0</v>
      </c>
      <c r="I795" s="271">
        <f>ROUND(BL66,0)</f>
        <v>879</v>
      </c>
      <c r="J795" s="271">
        <f>ROUND(BL67,0)</f>
        <v>0</v>
      </c>
      <c r="K795" s="271">
        <f>ROUND(BL68,0)</f>
        <v>-31</v>
      </c>
      <c r="L795" s="271">
        <f>ROUND(BL69,0)</f>
        <v>158991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9" t="str">
        <f>RIGHT($C$83,3)&amp;"*"&amp;RIGHT($C$82,4)&amp;"*"&amp;BM$55&amp;"*"&amp;"A"</f>
        <v>915*2017*8590*A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9" t="str">
        <f>RIGHT($C$83,3)&amp;"*"&amp;RIGHT($C$82,4)&amp;"*"&amp;BN$55&amp;"*"&amp;"A"</f>
        <v>915*2017*8610*A</v>
      </c>
      <c r="B797" s="271"/>
      <c r="C797" s="273">
        <f>ROUND(BN60,2)</f>
        <v>0</v>
      </c>
      <c r="D797" s="271">
        <f>ROUND(BN61,0)</f>
        <v>63859</v>
      </c>
      <c r="E797" s="271">
        <f>ROUND(BN62,0)</f>
        <v>15347</v>
      </c>
      <c r="F797" s="271">
        <f>ROUND(BN63,0)</f>
        <v>0</v>
      </c>
      <c r="G797" s="271">
        <f>ROUND(BN64,0)</f>
        <v>0</v>
      </c>
      <c r="H797" s="271">
        <f>ROUND(BN65,0)</f>
        <v>21760</v>
      </c>
      <c r="I797" s="271">
        <f>ROUND(BN66,0)</f>
        <v>0</v>
      </c>
      <c r="J797" s="271">
        <f>ROUND(BN67,0)</f>
        <v>0</v>
      </c>
      <c r="K797" s="271">
        <f>ROUND(BN68,0)</f>
        <v>0</v>
      </c>
      <c r="L797" s="271">
        <f>ROUND(BN69,0)</f>
        <v>152097</v>
      </c>
      <c r="M797" s="271">
        <f>ROUND(BN70,0)</f>
        <v>0</v>
      </c>
      <c r="N797" s="271"/>
      <c r="O797" s="271"/>
      <c r="P797" s="271">
        <f>IF(BN76&gt;0,ROUND(BN76,0),0)</f>
        <v>7928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9" t="str">
        <f>RIGHT($C$83,3)&amp;"*"&amp;RIGHT($C$82,4)&amp;"*"&amp;BO$55&amp;"*"&amp;"A"</f>
        <v>915*2017*8620*A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9" t="str">
        <f>RIGHT($C$83,3)&amp;"*"&amp;RIGHT($C$82,4)&amp;"*"&amp;BP$55&amp;"*"&amp;"A"</f>
        <v>915*2017*8630*A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9" t="str">
        <f>RIGHT($C$83,3)&amp;"*"&amp;RIGHT($C$82,4)&amp;"*"&amp;BQ$55&amp;"*"&amp;"A"</f>
        <v>915*2017*8640*A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9" t="str">
        <f>RIGHT($C$83,3)&amp;"*"&amp;RIGHT($C$82,4)&amp;"*"&amp;BR$55&amp;"*"&amp;"A"</f>
        <v>915*2017*8650*A</v>
      </c>
      <c r="B801" s="271"/>
      <c r="C801" s="273">
        <f>ROUND(BR60,2)</f>
        <v>0</v>
      </c>
      <c r="D801" s="271">
        <f>ROUND(BR61,0)</f>
        <v>0</v>
      </c>
      <c r="E801" s="271">
        <f>ROUND(BR62,0)</f>
        <v>0</v>
      </c>
      <c r="F801" s="271">
        <f>ROUND(BR63,0)</f>
        <v>0</v>
      </c>
      <c r="G801" s="271">
        <f>ROUND(BR64,0)</f>
        <v>0</v>
      </c>
      <c r="H801" s="271">
        <f>ROUND(BR65,0)</f>
        <v>0</v>
      </c>
      <c r="I801" s="271">
        <f>ROUND(BR66,0)</f>
        <v>0</v>
      </c>
      <c r="J801" s="271">
        <f>ROUND(BR67,0)</f>
        <v>0</v>
      </c>
      <c r="K801" s="271">
        <f>ROUND(BR68,0)</f>
        <v>0</v>
      </c>
      <c r="L801" s="271">
        <f>ROUND(BR69,0)</f>
        <v>0</v>
      </c>
      <c r="M801" s="271">
        <f>ROUND(BR70,0)</f>
        <v>0</v>
      </c>
      <c r="N801" s="271"/>
      <c r="O801" s="271"/>
      <c r="P801" s="271">
        <f>IF(BR76&gt;0,ROUND(BR76,0),0)</f>
        <v>0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9" t="str">
        <f>RIGHT($C$83,3)&amp;"*"&amp;RIGHT($C$82,4)&amp;"*"&amp;BS$55&amp;"*"&amp;"A"</f>
        <v>915*2017*8660*A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9" t="str">
        <f>RIGHT($C$83,3)&amp;"*"&amp;RIGHT($C$82,4)&amp;"*"&amp;BT$55&amp;"*"&amp;"A"</f>
        <v>915*2017*8670*A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9" t="str">
        <f>RIGHT($C$83,3)&amp;"*"&amp;RIGHT($C$82,4)&amp;"*"&amp;BU$55&amp;"*"&amp;"A"</f>
        <v>915*2017*8680*A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9" t="str">
        <f>RIGHT($C$83,3)&amp;"*"&amp;RIGHT($C$82,4)&amp;"*"&amp;BV$55&amp;"*"&amp;"A"</f>
        <v>915*2017*8690*A</v>
      </c>
      <c r="B805" s="271"/>
      <c r="C805" s="273">
        <f>ROUND(BV60,2)</f>
        <v>5.55</v>
      </c>
      <c r="D805" s="271">
        <f>ROUND(BV61,0)</f>
        <v>209193</v>
      </c>
      <c r="E805" s="271">
        <f>ROUND(BV62,0)</f>
        <v>50275</v>
      </c>
      <c r="F805" s="271">
        <f>ROUND(BV63,0)</f>
        <v>0</v>
      </c>
      <c r="G805" s="271">
        <f>ROUND(BV64,0)</f>
        <v>549</v>
      </c>
      <c r="H805" s="271">
        <f>ROUND(BV65,0)</f>
        <v>0</v>
      </c>
      <c r="I805" s="271">
        <f>ROUND(BV66,0)</f>
        <v>0</v>
      </c>
      <c r="J805" s="271">
        <f>ROUND(BV67,0)</f>
        <v>758</v>
      </c>
      <c r="K805" s="271">
        <f>ROUND(BV68,0)</f>
        <v>0</v>
      </c>
      <c r="L805" s="271">
        <f>ROUND(BV69,0)</f>
        <v>369930</v>
      </c>
      <c r="M805" s="271">
        <f>ROUND(BV70,0)</f>
        <v>0</v>
      </c>
      <c r="N805" s="271"/>
      <c r="O805" s="271"/>
      <c r="P805" s="271">
        <f>IF(BV76&gt;0,ROUND(BV76,0),0)</f>
        <v>721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9" t="str">
        <f>RIGHT($C$83,3)&amp;"*"&amp;RIGHT($C$82,4)&amp;"*"&amp;BW$55&amp;"*"&amp;"A"</f>
        <v>915*2017*8700*A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0</v>
      </c>
      <c r="H806" s="271">
        <f>ROUND(BW65,0)</f>
        <v>0</v>
      </c>
      <c r="I806" s="271">
        <f>ROUND(BW66,0)</f>
        <v>0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9" t="str">
        <f>RIGHT($C$83,3)&amp;"*"&amp;RIGHT($C$82,4)&amp;"*"&amp;BX$55&amp;"*"&amp;"A"</f>
        <v>915*2017*8710*A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9" t="str">
        <f>RIGHT($C$83,3)&amp;"*"&amp;RIGHT($C$82,4)&amp;"*"&amp;BY$55&amp;"*"&amp;"A"</f>
        <v>915*2017*8720*A</v>
      </c>
      <c r="B808" s="271"/>
      <c r="C808" s="273">
        <f>ROUND(BY60,2)</f>
        <v>0</v>
      </c>
      <c r="D808" s="271">
        <f>ROUND(BY61,0)</f>
        <v>0</v>
      </c>
      <c r="E808" s="271">
        <f>ROUND(BY62,0)</f>
        <v>0</v>
      </c>
      <c r="F808" s="271">
        <f>ROUND(BY63,0)</f>
        <v>0</v>
      </c>
      <c r="G808" s="271">
        <f>ROUND(BY64,0)</f>
        <v>0</v>
      </c>
      <c r="H808" s="271">
        <f>ROUND(BY65,0)</f>
        <v>0</v>
      </c>
      <c r="I808" s="271">
        <f>ROUND(BY66,0)</f>
        <v>0</v>
      </c>
      <c r="J808" s="271">
        <f>ROUND(BY67,0)</f>
        <v>0</v>
      </c>
      <c r="K808" s="271">
        <f>ROUND(BY68,0)</f>
        <v>0</v>
      </c>
      <c r="L808" s="271">
        <f>ROUND(BY69,0)</f>
        <v>0</v>
      </c>
      <c r="M808" s="271">
        <f>ROUND(BY70,0)</f>
        <v>0</v>
      </c>
      <c r="N808" s="271"/>
      <c r="O808" s="271"/>
      <c r="P808" s="271">
        <f>IF(BY76&gt;0,ROUND(BY76,0),0)</f>
        <v>0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9" t="str">
        <f>RIGHT($C$83,3)&amp;"*"&amp;RIGHT($C$82,4)&amp;"*"&amp;BZ$55&amp;"*"&amp;"A"</f>
        <v>915*2017*8730*A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9" t="str">
        <f>RIGHT($C$83,3)&amp;"*"&amp;RIGHT($C$82,4)&amp;"*"&amp;CA$55&amp;"*"&amp;"A"</f>
        <v>915*2017*8740*A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0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0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9" t="str">
        <f>RIGHT($C$83,3)&amp;"*"&amp;RIGHT($C$82,4)&amp;"*"&amp;CB$55&amp;"*"&amp;"A"</f>
        <v>915*2017*8770*A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9" t="str">
        <f>RIGHT($C$83,3)&amp;"*"&amp;RIGHT($C$82,4)&amp;"*"&amp;CC$55&amp;"*"&amp;"A"</f>
        <v>915*2017*8790*A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0</v>
      </c>
      <c r="F812" s="271">
        <f>ROUND(CC63,0)</f>
        <v>0</v>
      </c>
      <c r="G812" s="271">
        <f>ROUND(CC64,0)</f>
        <v>0</v>
      </c>
      <c r="H812" s="271">
        <f>ROUND(CC65,0)</f>
        <v>0</v>
      </c>
      <c r="I812" s="271">
        <f>ROUND(CC66,0)</f>
        <v>0</v>
      </c>
      <c r="J812" s="271">
        <f>ROUND(CC67,0)</f>
        <v>0</v>
      </c>
      <c r="K812" s="271">
        <f>ROUND(CC68,0)</f>
        <v>0</v>
      </c>
      <c r="L812" s="271">
        <f>ROUND(CC69,0)</f>
        <v>0</v>
      </c>
      <c r="M812" s="271">
        <f>ROUND(CC70,0)</f>
        <v>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9" t="str">
        <f>RIGHT($C$83,3)&amp;"*"&amp;RIGHT($C$82,4)&amp;"*"&amp;"9000"&amp;"*"&amp;"A"</f>
        <v>915*2017*9000*A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347248</v>
      </c>
      <c r="V813" s="272">
        <f>ROUND(CD70,0)</f>
        <v>211917</v>
      </c>
      <c r="W813" s="271">
        <f>ROUND(CE72,0)</f>
        <v>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203.07999999999998</v>
      </c>
      <c r="D815" s="272">
        <f t="shared" si="22"/>
        <v>12852582</v>
      </c>
      <c r="E815" s="272">
        <f t="shared" si="22"/>
        <v>3088824</v>
      </c>
      <c r="F815" s="272">
        <f t="shared" si="22"/>
        <v>151448</v>
      </c>
      <c r="G815" s="272">
        <f t="shared" si="22"/>
        <v>684007</v>
      </c>
      <c r="H815" s="272">
        <f t="shared" si="22"/>
        <v>187948</v>
      </c>
      <c r="I815" s="272">
        <f t="shared" si="22"/>
        <v>907839</v>
      </c>
      <c r="J815" s="272">
        <f t="shared" si="22"/>
        <v>459604</v>
      </c>
      <c r="K815" s="272">
        <f t="shared" si="22"/>
        <v>92441</v>
      </c>
      <c r="L815" s="272">
        <f>SUM(L734:L813)+SUM(U734:U813)</f>
        <v>5231647</v>
      </c>
      <c r="M815" s="272">
        <f>SUM(M734:M813)+SUM(V734:V813)</f>
        <v>615533</v>
      </c>
      <c r="N815" s="272">
        <f t="shared" ref="N815:Y815" si="23">SUM(N734:N813)</f>
        <v>44514323</v>
      </c>
      <c r="O815" s="272">
        <f t="shared" si="23"/>
        <v>17675755</v>
      </c>
      <c r="P815" s="272">
        <f t="shared" si="23"/>
        <v>48770</v>
      </c>
      <c r="Q815" s="272">
        <f t="shared" si="23"/>
        <v>36630</v>
      </c>
      <c r="R815" s="272">
        <f t="shared" si="23"/>
        <v>6511</v>
      </c>
      <c r="S815" s="272">
        <f t="shared" si="23"/>
        <v>38445</v>
      </c>
      <c r="T815" s="276">
        <f t="shared" si="23"/>
        <v>19.350000000000001</v>
      </c>
      <c r="U815" s="272">
        <f t="shared" si="23"/>
        <v>347248</v>
      </c>
      <c r="V815" s="272">
        <f t="shared" si="23"/>
        <v>211917</v>
      </c>
      <c r="W815" s="272">
        <f t="shared" si="23"/>
        <v>0</v>
      </c>
      <c r="X815" s="272">
        <f t="shared" si="23"/>
        <v>0</v>
      </c>
      <c r="Y815" s="272">
        <f t="shared" si="23"/>
        <v>3422417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203.08693269230764</v>
      </c>
      <c r="D816" s="272">
        <f>CE61</f>
        <v>12852582.970000003</v>
      </c>
      <c r="E816" s="272">
        <f>CE62</f>
        <v>3088824</v>
      </c>
      <c r="F816" s="272">
        <f>CE63</f>
        <v>151448.47</v>
      </c>
      <c r="G816" s="272">
        <f>CE64</f>
        <v>684006</v>
      </c>
      <c r="H816" s="275">
        <f>CE65</f>
        <v>187947.86000000002</v>
      </c>
      <c r="I816" s="275">
        <f>CE66</f>
        <v>907837.56</v>
      </c>
      <c r="J816" s="275">
        <f>CE67</f>
        <v>459604</v>
      </c>
      <c r="K816" s="275">
        <f>CE68</f>
        <v>92440.13999999997</v>
      </c>
      <c r="L816" s="275">
        <f>CE69</f>
        <v>5231648.12</v>
      </c>
      <c r="M816" s="275">
        <f>CE70</f>
        <v>615533.59</v>
      </c>
      <c r="N816" s="272">
        <f>CE75</f>
        <v>44514323.229999997</v>
      </c>
      <c r="O816" s="272">
        <f>CE73</f>
        <v>17675754.91</v>
      </c>
      <c r="P816" s="272">
        <f>CE76</f>
        <v>48770</v>
      </c>
      <c r="Q816" s="272">
        <f>CE77</f>
        <v>36630</v>
      </c>
      <c r="R816" s="272">
        <f>CE78</f>
        <v>6511.05</v>
      </c>
      <c r="S816" s="272">
        <f>CE79</f>
        <v>38444.699999999997</v>
      </c>
      <c r="T816" s="276">
        <f>CE80</f>
        <v>19.350000000000001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3422416.5300000003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12852583</v>
      </c>
      <c r="E817" s="180">
        <f>C379</f>
        <v>3088824</v>
      </c>
      <c r="F817" s="180">
        <f>C380</f>
        <v>151448</v>
      </c>
      <c r="G817" s="237">
        <f>C381</f>
        <v>684713</v>
      </c>
      <c r="H817" s="237">
        <f>C382</f>
        <v>187948</v>
      </c>
      <c r="I817" s="237">
        <f>C383</f>
        <v>907838</v>
      </c>
      <c r="J817" s="237">
        <f>C384</f>
        <v>548720.76</v>
      </c>
      <c r="K817" s="237">
        <f>C385</f>
        <v>92440</v>
      </c>
      <c r="L817" s="237">
        <f>C386+C387+C388+C389</f>
        <v>5231648</v>
      </c>
      <c r="M817" s="237">
        <f>C370</f>
        <v>615534</v>
      </c>
      <c r="N817" s="180">
        <f>D361</f>
        <v>45965371</v>
      </c>
      <c r="O817" s="180">
        <f>C359</f>
        <v>19126802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2019-04-26T22:59:15Z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