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O817" i="10"/>
  <c r="M817" i="10"/>
  <c r="K817" i="10"/>
  <c r="J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F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F809" i="10"/>
  <c r="D809" i="10"/>
  <c r="C809" i="10"/>
  <c r="A809" i="10"/>
  <c r="T808" i="10"/>
  <c r="S808" i="10"/>
  <c r="R808" i="10"/>
  <c r="Q808" i="10"/>
  <c r="P808" i="10"/>
  <c r="M808" i="10"/>
  <c r="K808" i="10"/>
  <c r="I808" i="10"/>
  <c r="H808" i="10"/>
  <c r="G808" i="10"/>
  <c r="F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C807" i="10"/>
  <c r="A807" i="10"/>
  <c r="T806" i="10"/>
  <c r="S806" i="10"/>
  <c r="R806" i="10"/>
  <c r="Q806" i="10"/>
  <c r="P806" i="10"/>
  <c r="M806" i="10"/>
  <c r="K806" i="10"/>
  <c r="I806" i="10"/>
  <c r="H806" i="10"/>
  <c r="G806" i="10"/>
  <c r="D806" i="10"/>
  <c r="C806" i="10"/>
  <c r="A806" i="10"/>
  <c r="T805" i="10"/>
  <c r="S805" i="10"/>
  <c r="R805" i="10"/>
  <c r="Q805" i="10"/>
  <c r="P805" i="10"/>
  <c r="M805" i="10"/>
  <c r="K805" i="10"/>
  <c r="I805" i="10"/>
  <c r="H805" i="10"/>
  <c r="G805" i="10"/>
  <c r="F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K797" i="10"/>
  <c r="I797" i="10"/>
  <c r="H797" i="10"/>
  <c r="G797" i="10"/>
  <c r="F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C795" i="10"/>
  <c r="A795" i="10"/>
  <c r="T794" i="10"/>
  <c r="S794" i="10"/>
  <c r="R794" i="10"/>
  <c r="Q794" i="10"/>
  <c r="P794" i="10"/>
  <c r="M794" i="10"/>
  <c r="K794" i="10"/>
  <c r="I794" i="10"/>
  <c r="H794" i="10"/>
  <c r="F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K770" i="10"/>
  <c r="I770" i="10"/>
  <c r="H770" i="10"/>
  <c r="G770" i="10"/>
  <c r="F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K759" i="10"/>
  <c r="I759" i="10"/>
  <c r="H759" i="10"/>
  <c r="F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P739" i="10"/>
  <c r="O739" i="10"/>
  <c r="M739" i="10"/>
  <c r="L739" i="10"/>
  <c r="K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Y730" i="10"/>
  <c r="BX730" i="10"/>
  <c r="BW730" i="10"/>
  <c r="BU730" i="10"/>
  <c r="BT730" i="10"/>
  <c r="BS730" i="10"/>
  <c r="BR730" i="10"/>
  <c r="BQ730" i="10"/>
  <c r="BP730" i="10"/>
  <c r="BO730" i="10"/>
  <c r="BM730" i="10"/>
  <c r="BK730" i="10"/>
  <c r="BJ730" i="10"/>
  <c r="BF730" i="10"/>
  <c r="BE730" i="10"/>
  <c r="BB730" i="10"/>
  <c r="BA730" i="10"/>
  <c r="AZ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J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J722" i="10"/>
  <c r="I722" i="10"/>
  <c r="G722" i="10"/>
  <c r="F722" i="10"/>
  <c r="D722" i="10"/>
  <c r="B722" i="10"/>
  <c r="A722" i="10"/>
  <c r="F550" i="10"/>
  <c r="E550" i="10"/>
  <c r="H550" i="10"/>
  <c r="F546" i="10"/>
  <c r="E546" i="10"/>
  <c r="H546" i="10"/>
  <c r="H545" i="10"/>
  <c r="E545" i="10"/>
  <c r="F545" i="10"/>
  <c r="E544" i="10"/>
  <c r="H544" i="10"/>
  <c r="F540" i="10"/>
  <c r="E540" i="10"/>
  <c r="H540" i="10"/>
  <c r="H539" i="10"/>
  <c r="F539" i="10"/>
  <c r="E539" i="10"/>
  <c r="E538" i="10"/>
  <c r="F538" i="10"/>
  <c r="F537" i="10"/>
  <c r="E537" i="10"/>
  <c r="H537" i="10"/>
  <c r="E536" i="10"/>
  <c r="E535" i="10"/>
  <c r="H535" i="10"/>
  <c r="H534" i="10"/>
  <c r="F534" i="10"/>
  <c r="E534" i="10"/>
  <c r="E533" i="10"/>
  <c r="F533" i="10"/>
  <c r="E532" i="10"/>
  <c r="H532" i="10"/>
  <c r="H531" i="10"/>
  <c r="F531" i="10"/>
  <c r="E531" i="10"/>
  <c r="E530" i="10"/>
  <c r="F530" i="10"/>
  <c r="F529" i="10"/>
  <c r="E529" i="10"/>
  <c r="H529" i="10"/>
  <c r="F528" i="10"/>
  <c r="E528" i="10"/>
  <c r="H528" i="10"/>
  <c r="E527" i="10"/>
  <c r="H527" i="10"/>
  <c r="H526" i="10"/>
  <c r="F526" i="10"/>
  <c r="E526" i="10"/>
  <c r="E525" i="10"/>
  <c r="F525" i="10"/>
  <c r="E524" i="10"/>
  <c r="H524" i="10"/>
  <c r="H523" i="10"/>
  <c r="F523" i="10"/>
  <c r="E523" i="10"/>
  <c r="H522" i="10"/>
  <c r="E522" i="10"/>
  <c r="F522" i="10"/>
  <c r="F521" i="10"/>
  <c r="H521" i="10"/>
  <c r="H520" i="10"/>
  <c r="F520" i="10"/>
  <c r="E520" i="10"/>
  <c r="E519" i="10"/>
  <c r="F519" i="10"/>
  <c r="E518" i="10"/>
  <c r="H518" i="10"/>
  <c r="H517" i="10"/>
  <c r="F517" i="10"/>
  <c r="E517" i="10"/>
  <c r="E516" i="10"/>
  <c r="F516" i="10"/>
  <c r="F515" i="10"/>
  <c r="E515" i="10"/>
  <c r="H515" i="10"/>
  <c r="E514" i="10"/>
  <c r="H514" i="10"/>
  <c r="H513" i="10"/>
  <c r="F512" i="10"/>
  <c r="H512" i="10"/>
  <c r="F511" i="10"/>
  <c r="E511" i="10"/>
  <c r="H511" i="10"/>
  <c r="E510" i="10"/>
  <c r="H510" i="10"/>
  <c r="E509" i="10"/>
  <c r="H509" i="10"/>
  <c r="H508" i="10"/>
  <c r="F508" i="10"/>
  <c r="E508" i="10"/>
  <c r="E507" i="10"/>
  <c r="F507" i="10"/>
  <c r="F506" i="10"/>
  <c r="E506" i="10"/>
  <c r="H506" i="10"/>
  <c r="H505" i="10"/>
  <c r="F505" i="10"/>
  <c r="E505" i="10"/>
  <c r="E504" i="10"/>
  <c r="F504" i="10"/>
  <c r="F503" i="10"/>
  <c r="E503" i="10"/>
  <c r="H503" i="10"/>
  <c r="E502" i="10"/>
  <c r="E501" i="10"/>
  <c r="H501" i="10"/>
  <c r="H500" i="10"/>
  <c r="F500" i="10"/>
  <c r="E500" i="10"/>
  <c r="E499" i="10"/>
  <c r="F499" i="10"/>
  <c r="E498" i="10"/>
  <c r="H498" i="10"/>
  <c r="H497" i="10"/>
  <c r="F497" i="10"/>
  <c r="E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C470" i="10"/>
  <c r="B470" i="10"/>
  <c r="B469" i="10"/>
  <c r="B468" i="10"/>
  <c r="B465" i="10"/>
  <c r="B464" i="10"/>
  <c r="B463" i="10"/>
  <c r="C459" i="10"/>
  <c r="B459" i="10"/>
  <c r="B458" i="10"/>
  <c r="B455" i="10"/>
  <c r="B454" i="10"/>
  <c r="B453" i="10"/>
  <c r="C446" i="10"/>
  <c r="C445" i="10"/>
  <c r="C444" i="10"/>
  <c r="B439" i="10"/>
  <c r="B437" i="10"/>
  <c r="B435" i="10"/>
  <c r="B434" i="10"/>
  <c r="D433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C418" i="10"/>
  <c r="B418" i="10"/>
  <c r="B417" i="10"/>
  <c r="D415" i="10"/>
  <c r="B415" i="10"/>
  <c r="B414" i="10"/>
  <c r="A412" i="10"/>
  <c r="C389" i="10"/>
  <c r="C387" i="10"/>
  <c r="B438" i="10" s="1"/>
  <c r="B440" i="10" s="1"/>
  <c r="C383" i="10"/>
  <c r="D372" i="10"/>
  <c r="C366" i="10"/>
  <c r="C364" i="10"/>
  <c r="BL730" i="10" s="1"/>
  <c r="D361" i="10"/>
  <c r="N817" i="10" s="1"/>
  <c r="D329" i="10"/>
  <c r="C326" i="10"/>
  <c r="D328" i="10" s="1"/>
  <c r="D330" i="10" s="1"/>
  <c r="D319" i="10"/>
  <c r="D314" i="10"/>
  <c r="D290" i="10"/>
  <c r="D283" i="10"/>
  <c r="C276" i="10"/>
  <c r="X730" i="10" s="1"/>
  <c r="D275" i="10"/>
  <c r="B476" i="10" s="1"/>
  <c r="D265" i="10"/>
  <c r="D260" i="10"/>
  <c r="C253" i="10"/>
  <c r="E730" i="10" s="1"/>
  <c r="D240" i="10"/>
  <c r="B447" i="10" s="1"/>
  <c r="D236" i="10"/>
  <c r="B446" i="10" s="1"/>
  <c r="C227" i="10"/>
  <c r="C226" i="10"/>
  <c r="BW722" i="10" s="1"/>
  <c r="D221" i="10"/>
  <c r="D217" i="10"/>
  <c r="C217" i="10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E196" i="10"/>
  <c r="C469" i="10" s="1"/>
  <c r="E195" i="10"/>
  <c r="D190" i="10"/>
  <c r="D437" i="10" s="1"/>
  <c r="C183" i="10"/>
  <c r="C180" i="10"/>
  <c r="L722" i="10" s="1"/>
  <c r="C179" i="10"/>
  <c r="K722" i="10" s="1"/>
  <c r="D177" i="10"/>
  <c r="D434" i="10" s="1"/>
  <c r="C171" i="10"/>
  <c r="H722" i="10" s="1"/>
  <c r="C168" i="10"/>
  <c r="E722" i="10" s="1"/>
  <c r="C166" i="10"/>
  <c r="C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E144" i="10"/>
  <c r="C417" i="10" s="1"/>
  <c r="E142" i="10"/>
  <c r="D464" i="10" s="1"/>
  <c r="E141" i="10"/>
  <c r="D463" i="10" s="1"/>
  <c r="D465" i="10" s="1"/>
  <c r="D141" i="10"/>
  <c r="AK726" i="10" s="1"/>
  <c r="E140" i="10"/>
  <c r="D139" i="10"/>
  <c r="D138" i="10"/>
  <c r="E127" i="10"/>
  <c r="CE80" i="10"/>
  <c r="T816" i="10" s="1"/>
  <c r="CF79" i="10"/>
  <c r="CE79" i="10"/>
  <c r="H79" i="10"/>
  <c r="S739" i="10" s="1"/>
  <c r="CE78" i="10"/>
  <c r="R816" i="10" s="1"/>
  <c r="H78" i="10"/>
  <c r="R739" i="10" s="1"/>
  <c r="H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CE70" i="10"/>
  <c r="CD69" i="10"/>
  <c r="BY69" i="10"/>
  <c r="L808" i="10" s="1"/>
  <c r="BW69" i="10"/>
  <c r="L806" i="10" s="1"/>
  <c r="BV69" i="10"/>
  <c r="L805" i="10" s="1"/>
  <c r="BN69" i="10"/>
  <c r="L797" i="10" s="1"/>
  <c r="BK69" i="10"/>
  <c r="L794" i="10" s="1"/>
  <c r="AM69" i="10"/>
  <c r="L770" i="10" s="1"/>
  <c r="AB69" i="10"/>
  <c r="CE68" i="10"/>
  <c r="K816" i="10" s="1"/>
  <c r="BB66" i="10"/>
  <c r="I785" i="10" s="1"/>
  <c r="H66" i="10"/>
  <c r="CE65" i="10"/>
  <c r="CC64" i="10"/>
  <c r="G812" i="10" s="1"/>
  <c r="BZ64" i="10"/>
  <c r="G809" i="10" s="1"/>
  <c r="BK64" i="10"/>
  <c r="G794" i="10" s="1"/>
  <c r="BD64" i="10"/>
  <c r="G787" i="10" s="1"/>
  <c r="AB64" i="10"/>
  <c r="G759" i="10" s="1"/>
  <c r="CE63" i="10"/>
  <c r="BW63" i="10"/>
  <c r="F806" i="10" s="1"/>
  <c r="CC61" i="10"/>
  <c r="D812" i="10" s="1"/>
  <c r="CA61" i="10"/>
  <c r="D810" i="10" s="1"/>
  <c r="BY61" i="10"/>
  <c r="D808" i="10" s="1"/>
  <c r="BX61" i="10"/>
  <c r="D807" i="10" s="1"/>
  <c r="BV61" i="10"/>
  <c r="BN61" i="10"/>
  <c r="BL61" i="10"/>
  <c r="BK61" i="10"/>
  <c r="D794" i="10" s="1"/>
  <c r="BG61" i="10"/>
  <c r="D790" i="10" s="1"/>
  <c r="BE61" i="10"/>
  <c r="D788" i="10" s="1"/>
  <c r="AM61" i="10"/>
  <c r="D770" i="10" s="1"/>
  <c r="AB61" i="10"/>
  <c r="D759" i="10" s="1"/>
  <c r="CE60" i="10"/>
  <c r="B53" i="10"/>
  <c r="CE51" i="10"/>
  <c r="B49" i="10"/>
  <c r="CE47" i="10"/>
  <c r="F816" i="10" l="1"/>
  <c r="C429" i="10"/>
  <c r="H536" i="10"/>
  <c r="F536" i="10"/>
  <c r="O816" i="10"/>
  <c r="C463" i="10"/>
  <c r="P816" i="10"/>
  <c r="D612" i="10"/>
  <c r="BM52" i="10"/>
  <c r="BM67" i="10" s="1"/>
  <c r="J796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BZ52" i="10"/>
  <c r="BZ67" i="10" s="1"/>
  <c r="J809" i="10" s="1"/>
  <c r="AT52" i="10"/>
  <c r="AT67" i="10" s="1"/>
  <c r="J777" i="10" s="1"/>
  <c r="AD52" i="10"/>
  <c r="AD67" i="10" s="1"/>
  <c r="J761" i="10" s="1"/>
  <c r="F52" i="10"/>
  <c r="F67" i="10" s="1"/>
  <c r="J737" i="10" s="1"/>
  <c r="CB52" i="10"/>
  <c r="CB67" i="10" s="1"/>
  <c r="J811" i="10" s="1"/>
  <c r="BT52" i="10"/>
  <c r="BT67" i="10" s="1"/>
  <c r="J803" i="10" s="1"/>
  <c r="BD52" i="10"/>
  <c r="BD67" i="10" s="1"/>
  <c r="J787" i="10" s="1"/>
  <c r="AV52" i="10"/>
  <c r="AV67" i="10" s="1"/>
  <c r="J779" i="10" s="1"/>
  <c r="AN52" i="10"/>
  <c r="AN67" i="10" s="1"/>
  <c r="J771" i="10" s="1"/>
  <c r="AF52" i="10"/>
  <c r="AF67" i="10" s="1"/>
  <c r="J763" i="10" s="1"/>
  <c r="X52" i="10"/>
  <c r="X67" i="10" s="1"/>
  <c r="J755" i="10" s="1"/>
  <c r="P52" i="10"/>
  <c r="P67" i="10" s="1"/>
  <c r="J747" i="10" s="1"/>
  <c r="H52" i="10"/>
  <c r="H67" i="10" s="1"/>
  <c r="J739" i="10" s="1"/>
  <c r="CA52" i="10"/>
  <c r="CA67" i="10" s="1"/>
  <c r="J810" i="10" s="1"/>
  <c r="BS52" i="10"/>
  <c r="BS67" i="10" s="1"/>
  <c r="J802" i="10" s="1"/>
  <c r="BK52" i="10"/>
  <c r="BK67" i="10" s="1"/>
  <c r="J794" i="10" s="1"/>
  <c r="BC52" i="10"/>
  <c r="BC67" i="10" s="1"/>
  <c r="J786" i="10" s="1"/>
  <c r="AU52" i="10"/>
  <c r="AU67" i="10" s="1"/>
  <c r="J778" i="10" s="1"/>
  <c r="AM52" i="10"/>
  <c r="AM67" i="10" s="1"/>
  <c r="J770" i="10" s="1"/>
  <c r="AE52" i="10"/>
  <c r="AE67" i="10" s="1"/>
  <c r="J762" i="10" s="1"/>
  <c r="O52" i="10"/>
  <c r="O67" i="10" s="1"/>
  <c r="J746" i="10" s="1"/>
  <c r="G52" i="10"/>
  <c r="G67" i="10" s="1"/>
  <c r="J738" i="10" s="1"/>
  <c r="BR52" i="10"/>
  <c r="BR67" i="10" s="1"/>
  <c r="J801" i="10" s="1"/>
  <c r="N52" i="10"/>
  <c r="N67" i="10" s="1"/>
  <c r="J745" i="10" s="1"/>
  <c r="AL52" i="10"/>
  <c r="AL67" i="10" s="1"/>
  <c r="J769" i="10" s="1"/>
  <c r="BY52" i="10"/>
  <c r="BY67" i="10" s="1"/>
  <c r="J808" i="10" s="1"/>
  <c r="BQ52" i="10"/>
  <c r="BQ67" i="10" s="1"/>
  <c r="J800" i="10" s="1"/>
  <c r="BA52" i="10"/>
  <c r="BA67" i="10" s="1"/>
  <c r="J784" i="10" s="1"/>
  <c r="AS52" i="10"/>
  <c r="AS67" i="10" s="1"/>
  <c r="J776" i="10" s="1"/>
  <c r="AK52" i="10"/>
  <c r="AK67" i="10" s="1"/>
  <c r="J768" i="10" s="1"/>
  <c r="AC52" i="10"/>
  <c r="AC67" i="10" s="1"/>
  <c r="J760" i="10" s="1"/>
  <c r="U52" i="10"/>
  <c r="U67" i="10" s="1"/>
  <c r="J752" i="10" s="1"/>
  <c r="M52" i="10"/>
  <c r="M67" i="10" s="1"/>
  <c r="J744" i="10" s="1"/>
  <c r="E52" i="10"/>
  <c r="E67" i="10" s="1"/>
  <c r="J736" i="10" s="1"/>
  <c r="CF76" i="10"/>
  <c r="BU52" i="10" s="1"/>
  <c r="BU67" i="10" s="1"/>
  <c r="J804" i="10" s="1"/>
  <c r="BX52" i="10"/>
  <c r="BX67" i="10" s="1"/>
  <c r="J807" i="10" s="1"/>
  <c r="BP52" i="10"/>
  <c r="BP67" i="10" s="1"/>
  <c r="J799" i="10" s="1"/>
  <c r="BH52" i="10"/>
  <c r="BH67" i="10" s="1"/>
  <c r="J791" i="10" s="1"/>
  <c r="AZ52" i="10"/>
  <c r="AZ67" i="10" s="1"/>
  <c r="J783" i="10" s="1"/>
  <c r="AR52" i="10"/>
  <c r="AR67" i="10" s="1"/>
  <c r="J775" i="10" s="1"/>
  <c r="AJ52" i="10"/>
  <c r="AJ67" i="10" s="1"/>
  <c r="J767" i="10" s="1"/>
  <c r="AB52" i="10"/>
  <c r="AB67" i="10" s="1"/>
  <c r="J759" i="10" s="1"/>
  <c r="T52" i="10"/>
  <c r="T67" i="10" s="1"/>
  <c r="J751" i="10" s="1"/>
  <c r="L52" i="10"/>
  <c r="L67" i="10" s="1"/>
  <c r="J743" i="10" s="1"/>
  <c r="D52" i="10"/>
  <c r="D67" i="10" s="1"/>
  <c r="J735" i="10" s="1"/>
  <c r="BV52" i="10"/>
  <c r="BV67" i="10" s="1"/>
  <c r="J805" i="10" s="1"/>
  <c r="BN52" i="10"/>
  <c r="BN67" i="10" s="1"/>
  <c r="J797" i="10" s="1"/>
  <c r="BF52" i="10"/>
  <c r="BF67" i="10" s="1"/>
  <c r="J789" i="10" s="1"/>
  <c r="AX52" i="10"/>
  <c r="AX67" i="10" s="1"/>
  <c r="J781" i="10" s="1"/>
  <c r="AP52" i="10"/>
  <c r="AP67" i="10" s="1"/>
  <c r="J773" i="10" s="1"/>
  <c r="AH52" i="10"/>
  <c r="AH67" i="10" s="1"/>
  <c r="J765" i="10" s="1"/>
  <c r="Z52" i="10"/>
  <c r="Z67" i="10" s="1"/>
  <c r="J757" i="10" s="1"/>
  <c r="R52" i="10"/>
  <c r="R67" i="10" s="1"/>
  <c r="J749" i="10" s="1"/>
  <c r="J52" i="10"/>
  <c r="J67" i="10" s="1"/>
  <c r="J741" i="10" s="1"/>
  <c r="BB52" i="10"/>
  <c r="BB67" i="10" s="1"/>
  <c r="J785" i="10" s="1"/>
  <c r="V52" i="10"/>
  <c r="V67" i="10" s="1"/>
  <c r="J753" i="10" s="1"/>
  <c r="H502" i="10"/>
  <c r="F502" i="10"/>
  <c r="S52" i="10"/>
  <c r="S67" i="10" s="1"/>
  <c r="J750" i="10" s="1"/>
  <c r="D797" i="10"/>
  <c r="I739" i="10"/>
  <c r="I815" i="10" s="1"/>
  <c r="CE66" i="10"/>
  <c r="D795" i="10"/>
  <c r="H816" i="10"/>
  <c r="C431" i="10"/>
  <c r="S816" i="10"/>
  <c r="J612" i="10"/>
  <c r="BN730" i="10"/>
  <c r="D367" i="10"/>
  <c r="C447" i="10"/>
  <c r="H496" i="10"/>
  <c r="F518" i="10"/>
  <c r="H530" i="10"/>
  <c r="L612" i="10"/>
  <c r="C816" i="10"/>
  <c r="H612" i="10"/>
  <c r="D805" i="10"/>
  <c r="D339" i="10"/>
  <c r="C482" i="10" s="1"/>
  <c r="F498" i="10"/>
  <c r="F532" i="10"/>
  <c r="N734" i="10"/>
  <c r="N815" i="10" s="1"/>
  <c r="CE75" i="10"/>
  <c r="Q739" i="10"/>
  <c r="CE77" i="10"/>
  <c r="M722" i="10"/>
  <c r="D186" i="10"/>
  <c r="D436" i="10" s="1"/>
  <c r="D292" i="10"/>
  <c r="D341" i="10" s="1"/>
  <c r="C481" i="10" s="1"/>
  <c r="F510" i="10"/>
  <c r="F514" i="10"/>
  <c r="F524" i="10"/>
  <c r="U813" i="10"/>
  <c r="U815" i="10" s="1"/>
  <c r="C615" i="10"/>
  <c r="C438" i="10"/>
  <c r="CD71" i="10"/>
  <c r="C575" i="10" s="1"/>
  <c r="AH726" i="10"/>
  <c r="E138" i="10"/>
  <c r="C414" i="10" s="1"/>
  <c r="CD722" i="10"/>
  <c r="B444" i="10"/>
  <c r="BZ730" i="10"/>
  <c r="L817" i="10"/>
  <c r="B436" i="10"/>
  <c r="L759" i="10"/>
  <c r="C439" i="10"/>
  <c r="CE69" i="10"/>
  <c r="AI726" i="10"/>
  <c r="E139" i="10"/>
  <c r="C415" i="10" s="1"/>
  <c r="E204" i="10"/>
  <c r="C476" i="10" s="1"/>
  <c r="C468" i="10"/>
  <c r="C434" i="10"/>
  <c r="BI730" i="10"/>
  <c r="M816" i="10"/>
  <c r="C458" i="10"/>
  <c r="BX722" i="10"/>
  <c r="D229" i="10"/>
  <c r="D390" i="10"/>
  <c r="B441" i="10" s="1"/>
  <c r="H516" i="10"/>
  <c r="CE61" i="10"/>
  <c r="CE64" i="10"/>
  <c r="D173" i="10"/>
  <c r="D428" i="10" s="1"/>
  <c r="D277" i="10"/>
  <c r="H504" i="10"/>
  <c r="H538" i="10"/>
  <c r="I612" i="10"/>
  <c r="AY730" i="10"/>
  <c r="G815" i="10"/>
  <c r="Q815" i="10"/>
  <c r="H499" i="10"/>
  <c r="H507" i="10"/>
  <c r="H519" i="10"/>
  <c r="H525" i="10"/>
  <c r="H533" i="10"/>
  <c r="BV730" i="10"/>
  <c r="I817" i="10"/>
  <c r="F501" i="10"/>
  <c r="F509" i="10"/>
  <c r="F513" i="10"/>
  <c r="F527" i="10"/>
  <c r="F535" i="10"/>
  <c r="F544" i="10"/>
  <c r="D181" i="10"/>
  <c r="F815" i="10"/>
  <c r="P815" i="10"/>
  <c r="H815" i="10"/>
  <c r="R815" i="10"/>
  <c r="S815" i="10"/>
  <c r="K815" i="10"/>
  <c r="T815" i="10"/>
  <c r="C815" i="10"/>
  <c r="L815" i="10"/>
  <c r="D815" i="10"/>
  <c r="M815" i="10"/>
  <c r="O815" i="10"/>
  <c r="D435" i="10" l="1"/>
  <c r="D438" i="10"/>
  <c r="G816" i="10"/>
  <c r="F612" i="10"/>
  <c r="C430" i="10"/>
  <c r="N816" i="10"/>
  <c r="K612" i="10"/>
  <c r="C465" i="10"/>
  <c r="C448" i="10"/>
  <c r="D368" i="10"/>
  <c r="D373" i="10" s="1"/>
  <c r="D391" i="10" s="1"/>
  <c r="D393" i="10" s="1"/>
  <c r="D396" i="10" s="1"/>
  <c r="D816" i="10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AH48" i="10"/>
  <c r="AH62" i="10" s="1"/>
  <c r="R48" i="10"/>
  <c r="R62" i="10" s="1"/>
  <c r="AV48" i="10"/>
  <c r="AV62" i="10" s="1"/>
  <c r="BV48" i="10"/>
  <c r="BV62" i="10" s="1"/>
  <c r="BN48" i="10"/>
  <c r="BN62" i="10" s="1"/>
  <c r="BF48" i="10"/>
  <c r="BF62" i="10" s="1"/>
  <c r="AX48" i="10"/>
  <c r="AX62" i="10" s="1"/>
  <c r="AP48" i="10"/>
  <c r="AP62" i="10" s="1"/>
  <c r="Z48" i="10"/>
  <c r="Z62" i="10" s="1"/>
  <c r="J48" i="10"/>
  <c r="J62" i="10" s="1"/>
  <c r="BT48" i="10"/>
  <c r="BT62" i="10" s="1"/>
  <c r="AF48" i="10"/>
  <c r="AF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BD48" i="10"/>
  <c r="BD62" i="10" s="1"/>
  <c r="P48" i="10"/>
  <c r="P62" i="10" s="1"/>
  <c r="BL48" i="10"/>
  <c r="BL62" i="10" s="1"/>
  <c r="H48" i="10"/>
  <c r="H62" i="10" s="1"/>
  <c r="C427" i="10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CB48" i="10"/>
  <c r="CB62" i="10" s="1"/>
  <c r="AN48" i="10"/>
  <c r="AN62" i="10" s="1"/>
  <c r="X48" i="10"/>
  <c r="X62" i="10" s="1"/>
  <c r="BA48" i="10"/>
  <c r="BA62" i="10" s="1"/>
  <c r="AS48" i="10"/>
  <c r="AS62" i="10" s="1"/>
  <c r="AK48" i="10"/>
  <c r="AK62" i="10" s="1"/>
  <c r="M48" i="10"/>
  <c r="M62" i="10" s="1"/>
  <c r="BI48" i="10"/>
  <c r="BI62" i="10" s="1"/>
  <c r="AC48" i="10"/>
  <c r="AC62" i="10" s="1"/>
  <c r="U48" i="10"/>
  <c r="U62" i="10" s="1"/>
  <c r="BY48" i="10"/>
  <c r="BY62" i="10" s="1"/>
  <c r="BQ48" i="10"/>
  <c r="BQ62" i="10" s="1"/>
  <c r="E48" i="10"/>
  <c r="E62" i="10" s="1"/>
  <c r="L816" i="10"/>
  <c r="C440" i="10"/>
  <c r="I816" i="10"/>
  <c r="C432" i="10"/>
  <c r="Q816" i="10"/>
  <c r="G612" i="10"/>
  <c r="CF77" i="10"/>
  <c r="B445" i="10"/>
  <c r="D242" i="10"/>
  <c r="B448" i="10" s="1"/>
  <c r="I52" i="10"/>
  <c r="I67" i="10" s="1"/>
  <c r="J740" i="10" s="1"/>
  <c r="BW52" i="10"/>
  <c r="BW67" i="10" s="1"/>
  <c r="J806" i="10" s="1"/>
  <c r="AA52" i="10"/>
  <c r="AA67" i="10" s="1"/>
  <c r="J758" i="10" s="1"/>
  <c r="K52" i="10"/>
  <c r="K67" i="10" s="1"/>
  <c r="J742" i="10" s="1"/>
  <c r="BO52" i="10"/>
  <c r="BO67" i="10" s="1"/>
  <c r="J798" i="10" s="1"/>
  <c r="C52" i="10"/>
  <c r="AQ52" i="10"/>
  <c r="AQ67" i="10" s="1"/>
  <c r="J774" i="10" s="1"/>
  <c r="BG52" i="10"/>
  <c r="BG67" i="10" s="1"/>
  <c r="J790" i="10" s="1"/>
  <c r="AY52" i="10"/>
  <c r="AY67" i="10" s="1"/>
  <c r="J782" i="10" s="1"/>
  <c r="AI52" i="10"/>
  <c r="AI67" i="10" s="1"/>
  <c r="J766" i="10" s="1"/>
  <c r="BI52" i="10"/>
  <c r="BI67" i="10" s="1"/>
  <c r="J792" i="10" s="1"/>
  <c r="W52" i="10"/>
  <c r="W67" i="10" s="1"/>
  <c r="J754" i="10" s="1"/>
  <c r="BJ52" i="10"/>
  <c r="BJ67" i="10" s="1"/>
  <c r="J793" i="10" s="1"/>
  <c r="BL52" i="10"/>
  <c r="BL67" i="10" s="1"/>
  <c r="J795" i="10" s="1"/>
  <c r="Q52" i="10"/>
  <c r="Q67" i="10" s="1"/>
  <c r="J748" i="10" s="1"/>
  <c r="CC52" i="10"/>
  <c r="CC67" i="10" s="1"/>
  <c r="J812" i="10" s="1"/>
  <c r="E739" i="10" l="1"/>
  <c r="H71" i="10"/>
  <c r="E760" i="10"/>
  <c r="AC71" i="10"/>
  <c r="E811" i="10"/>
  <c r="CB71" i="10"/>
  <c r="E791" i="10"/>
  <c r="BH71" i="10"/>
  <c r="E769" i="10"/>
  <c r="AL71" i="10"/>
  <c r="E754" i="10"/>
  <c r="W71" i="10"/>
  <c r="E764" i="10"/>
  <c r="AG71" i="10"/>
  <c r="E803" i="10"/>
  <c r="BT71" i="10"/>
  <c r="E779" i="10"/>
  <c r="AV71" i="10"/>
  <c r="E774" i="10"/>
  <c r="AQ71" i="10"/>
  <c r="E777" i="10"/>
  <c r="AT71" i="10"/>
  <c r="E782" i="10"/>
  <c r="AY71" i="10"/>
  <c r="E744" i="10"/>
  <c r="M71" i="10"/>
  <c r="E743" i="10"/>
  <c r="L71" i="10"/>
  <c r="E807" i="10"/>
  <c r="BX71" i="10"/>
  <c r="E785" i="10"/>
  <c r="BB71" i="10"/>
  <c r="E770" i="10"/>
  <c r="AM71" i="10"/>
  <c r="E795" i="10"/>
  <c r="BL71" i="10"/>
  <c r="E780" i="10"/>
  <c r="AW71" i="10"/>
  <c r="E757" i="10"/>
  <c r="Z71" i="10"/>
  <c r="E765" i="10"/>
  <c r="AH71" i="10"/>
  <c r="E790" i="10"/>
  <c r="BG71" i="10"/>
  <c r="E735" i="10"/>
  <c r="D71" i="10"/>
  <c r="E741" i="10"/>
  <c r="J71" i="10"/>
  <c r="E768" i="10"/>
  <c r="AK71" i="10"/>
  <c r="E751" i="10"/>
  <c r="T71" i="10"/>
  <c r="E793" i="10"/>
  <c r="BJ71" i="10"/>
  <c r="E778" i="10"/>
  <c r="AU71" i="10"/>
  <c r="E747" i="10"/>
  <c r="P71" i="10"/>
  <c r="E788" i="10"/>
  <c r="BE71" i="10"/>
  <c r="E773" i="10"/>
  <c r="AP71" i="10"/>
  <c r="CE48" i="10"/>
  <c r="C62" i="10"/>
  <c r="E798" i="10"/>
  <c r="BO71" i="10"/>
  <c r="E762" i="10"/>
  <c r="AE71" i="10"/>
  <c r="E759" i="10"/>
  <c r="AB71" i="10"/>
  <c r="E737" i="10"/>
  <c r="F71" i="10"/>
  <c r="E801" i="10"/>
  <c r="BR71" i="10"/>
  <c r="E786" i="10"/>
  <c r="BC71" i="10"/>
  <c r="E787" i="10"/>
  <c r="BD71" i="10"/>
  <c r="E796" i="10"/>
  <c r="BM71" i="10"/>
  <c r="E781" i="10"/>
  <c r="AX71" i="10"/>
  <c r="E742" i="10"/>
  <c r="K71" i="10"/>
  <c r="E806" i="10"/>
  <c r="BW71" i="10"/>
  <c r="E792" i="10"/>
  <c r="BI71" i="10"/>
  <c r="E772" i="10"/>
  <c r="AO71" i="10"/>
  <c r="E736" i="10"/>
  <c r="E71" i="10"/>
  <c r="C67" i="10"/>
  <c r="CE52" i="10"/>
  <c r="E800" i="10"/>
  <c r="BQ71" i="10"/>
  <c r="E784" i="10"/>
  <c r="BA71" i="10"/>
  <c r="E767" i="10"/>
  <c r="AJ71" i="10"/>
  <c r="E745" i="10"/>
  <c r="N71" i="10"/>
  <c r="E809" i="10"/>
  <c r="BZ71" i="10"/>
  <c r="E794" i="10"/>
  <c r="BK71" i="10"/>
  <c r="E740" i="10"/>
  <c r="I71" i="10"/>
  <c r="E804" i="10"/>
  <c r="BU71" i="10"/>
  <c r="E789" i="10"/>
  <c r="BF71" i="10"/>
  <c r="E750" i="10"/>
  <c r="S71" i="10"/>
  <c r="E776" i="10"/>
  <c r="AS71" i="10"/>
  <c r="E808" i="10"/>
  <c r="BY71" i="10"/>
  <c r="E755" i="10"/>
  <c r="X71" i="10"/>
  <c r="E775" i="10"/>
  <c r="AR71" i="10"/>
  <c r="E753" i="10"/>
  <c r="V71" i="10"/>
  <c r="E738" i="10"/>
  <c r="G71" i="10"/>
  <c r="E802" i="10"/>
  <c r="BS71" i="10"/>
  <c r="E748" i="10"/>
  <c r="Q71" i="10"/>
  <c r="E812" i="10"/>
  <c r="CC71" i="10"/>
  <c r="E797" i="10"/>
  <c r="BN71" i="10"/>
  <c r="E758" i="10"/>
  <c r="AA71" i="10"/>
  <c r="E799" i="10"/>
  <c r="BP71" i="10"/>
  <c r="E749" i="10"/>
  <c r="R71" i="10"/>
  <c r="E752" i="10"/>
  <c r="U71" i="10"/>
  <c r="E771" i="10"/>
  <c r="AN71" i="10"/>
  <c r="E783" i="10"/>
  <c r="AZ71" i="10"/>
  <c r="E761" i="10"/>
  <c r="AD71" i="10"/>
  <c r="E746" i="10"/>
  <c r="O71" i="10"/>
  <c r="E810" i="10"/>
  <c r="CA71" i="10"/>
  <c r="E756" i="10"/>
  <c r="Y71" i="10"/>
  <c r="E763" i="10"/>
  <c r="AF71" i="10"/>
  <c r="E805" i="10"/>
  <c r="BV71" i="10"/>
  <c r="E766" i="10"/>
  <c r="AI71" i="10"/>
  <c r="C625" i="10" l="1"/>
  <c r="C544" i="10"/>
  <c r="G544" i="10" s="1"/>
  <c r="C640" i="10"/>
  <c r="C565" i="10"/>
  <c r="C636" i="10"/>
  <c r="C553" i="10"/>
  <c r="C686" i="10"/>
  <c r="C514" i="10"/>
  <c r="G514" i="10" s="1"/>
  <c r="C566" i="10"/>
  <c r="C641" i="10"/>
  <c r="C707" i="10"/>
  <c r="C535" i="10"/>
  <c r="G535" i="10" s="1"/>
  <c r="C631" i="10"/>
  <c r="C542" i="10"/>
  <c r="J734" i="10"/>
  <c r="J815" i="10" s="1"/>
  <c r="CE67" i="10"/>
  <c r="C711" i="10"/>
  <c r="C539" i="10"/>
  <c r="G539" i="10" s="1"/>
  <c r="C698" i="10"/>
  <c r="C526" i="10"/>
  <c r="G526" i="10" s="1"/>
  <c r="C622" i="10"/>
  <c r="C573" i="10"/>
  <c r="C680" i="10"/>
  <c r="C508" i="10"/>
  <c r="G508" i="10" s="1"/>
  <c r="C568" i="10"/>
  <c r="C643" i="10"/>
  <c r="C644" i="10"/>
  <c r="C569" i="10"/>
  <c r="C695" i="10"/>
  <c r="C523" i="10"/>
  <c r="G523" i="10" s="1"/>
  <c r="C511" i="10"/>
  <c r="G511" i="10" s="1"/>
  <c r="C683" i="10"/>
  <c r="C620" i="10"/>
  <c r="C574" i="10"/>
  <c r="C687" i="10"/>
  <c r="C515" i="10"/>
  <c r="G515" i="10" s="1"/>
  <c r="C710" i="10"/>
  <c r="C538" i="10"/>
  <c r="G538" i="10" s="1"/>
  <c r="C674" i="10"/>
  <c r="C502" i="10"/>
  <c r="G502" i="10" s="1"/>
  <c r="C701" i="10"/>
  <c r="C529" i="10"/>
  <c r="G529" i="10" s="1"/>
  <c r="C670" i="10"/>
  <c r="C498" i="10"/>
  <c r="G498" i="10" s="1"/>
  <c r="C504" i="10"/>
  <c r="G504" i="10" s="1"/>
  <c r="C676" i="10"/>
  <c r="C548" i="10"/>
  <c r="C633" i="10"/>
  <c r="C524" i="10"/>
  <c r="G524" i="10" s="1"/>
  <c r="C696" i="10"/>
  <c r="C614" i="10"/>
  <c r="C550" i="10"/>
  <c r="G550" i="10" s="1"/>
  <c r="C685" i="10"/>
  <c r="C513" i="10"/>
  <c r="G513" i="10" s="1"/>
  <c r="C618" i="10"/>
  <c r="C552" i="10"/>
  <c r="C637" i="10"/>
  <c r="C557" i="10"/>
  <c r="C677" i="10"/>
  <c r="C505" i="10"/>
  <c r="G505" i="10" s="1"/>
  <c r="C708" i="10"/>
  <c r="C536" i="10"/>
  <c r="G536" i="10" s="1"/>
  <c r="C688" i="10"/>
  <c r="C516" i="10"/>
  <c r="G516" i="10" s="1"/>
  <c r="C694" i="10"/>
  <c r="C522" i="10"/>
  <c r="G522" i="10" s="1"/>
  <c r="C619" i="10"/>
  <c r="C559" i="10"/>
  <c r="C693" i="10"/>
  <c r="C521" i="10"/>
  <c r="G521" i="10" s="1"/>
  <c r="C697" i="10"/>
  <c r="C525" i="10"/>
  <c r="G525" i="10" s="1"/>
  <c r="C628" i="10"/>
  <c r="C545" i="10"/>
  <c r="G545" i="10" s="1"/>
  <c r="C682" i="10"/>
  <c r="C510" i="10"/>
  <c r="G510" i="10" s="1"/>
  <c r="C709" i="10"/>
  <c r="C537" i="10"/>
  <c r="G537" i="10" s="1"/>
  <c r="C684" i="10"/>
  <c r="C512" i="10"/>
  <c r="G512" i="10" s="1"/>
  <c r="C635" i="10"/>
  <c r="C556" i="10"/>
  <c r="C630" i="10"/>
  <c r="C546" i="10"/>
  <c r="G546" i="10" s="1"/>
  <c r="C706" i="10"/>
  <c r="C534" i="10"/>
  <c r="G534" i="10" s="1"/>
  <c r="C616" i="10"/>
  <c r="C543" i="10"/>
  <c r="C626" i="10"/>
  <c r="C563" i="10"/>
  <c r="C627" i="10"/>
  <c r="C560" i="10"/>
  <c r="C509" i="10"/>
  <c r="G509" i="10" s="1"/>
  <c r="C681" i="10"/>
  <c r="C530" i="10"/>
  <c r="G530" i="10" s="1"/>
  <c r="C702" i="10"/>
  <c r="C699" i="10"/>
  <c r="C527" i="10"/>
  <c r="G527" i="10" s="1"/>
  <c r="C532" i="10"/>
  <c r="G532" i="10" s="1"/>
  <c r="C704" i="10"/>
  <c r="C678" i="10"/>
  <c r="C506" i="10"/>
  <c r="G506" i="10" s="1"/>
  <c r="C642" i="10"/>
  <c r="C567" i="10"/>
  <c r="C500" i="10"/>
  <c r="G500" i="10" s="1"/>
  <c r="C672" i="10"/>
  <c r="C679" i="10"/>
  <c r="C507" i="10"/>
  <c r="G507" i="10" s="1"/>
  <c r="C617" i="10"/>
  <c r="C555" i="10"/>
  <c r="C669" i="10"/>
  <c r="C497" i="10"/>
  <c r="G497" i="10" s="1"/>
  <c r="C518" i="10"/>
  <c r="G518" i="10" s="1"/>
  <c r="C690" i="10"/>
  <c r="C621" i="10"/>
  <c r="C561" i="10"/>
  <c r="C713" i="10"/>
  <c r="C541" i="10"/>
  <c r="C703" i="10"/>
  <c r="C531" i="10"/>
  <c r="G531" i="10" s="1"/>
  <c r="C673" i="10"/>
  <c r="C501" i="10"/>
  <c r="G501" i="10" s="1"/>
  <c r="C645" i="10"/>
  <c r="C570" i="10"/>
  <c r="C624" i="10"/>
  <c r="C549" i="10"/>
  <c r="C528" i="10"/>
  <c r="G528" i="10" s="1"/>
  <c r="C700" i="10"/>
  <c r="C572" i="10"/>
  <c r="C647" i="10"/>
  <c r="C705" i="10"/>
  <c r="C533" i="10"/>
  <c r="G533" i="10" s="1"/>
  <c r="C520" i="10"/>
  <c r="G520" i="10" s="1"/>
  <c r="C692" i="10"/>
  <c r="C564" i="10"/>
  <c r="C639" i="10"/>
  <c r="C689" i="10"/>
  <c r="C517" i="10"/>
  <c r="G517" i="10" s="1"/>
  <c r="C629" i="10"/>
  <c r="C551" i="10"/>
  <c r="C646" i="10"/>
  <c r="C571" i="10"/>
  <c r="C623" i="10"/>
  <c r="C562" i="10"/>
  <c r="C634" i="10"/>
  <c r="C554" i="10"/>
  <c r="C558" i="10"/>
  <c r="C638" i="10"/>
  <c r="C671" i="10"/>
  <c r="C499" i="10"/>
  <c r="G499" i="10" s="1"/>
  <c r="C71" i="10"/>
  <c r="CE62" i="10"/>
  <c r="E734" i="10"/>
  <c r="E815" i="10" s="1"/>
  <c r="C712" i="10"/>
  <c r="C540" i="10"/>
  <c r="G540" i="10" s="1"/>
  <c r="C675" i="10"/>
  <c r="C503" i="10"/>
  <c r="G503" i="10" s="1"/>
  <c r="C691" i="10"/>
  <c r="C519" i="10"/>
  <c r="G519" i="10" s="1"/>
  <c r="C547" i="10"/>
  <c r="C632" i="10"/>
  <c r="E816" i="10" l="1"/>
  <c r="C428" i="10"/>
  <c r="CE71" i="10"/>
  <c r="C716" i="10" s="1"/>
  <c r="J816" i="10"/>
  <c r="C433" i="10"/>
  <c r="C496" i="10"/>
  <c r="G496" i="10" s="1"/>
  <c r="C668" i="10"/>
  <c r="C715" i="10"/>
  <c r="D615" i="10"/>
  <c r="C648" i="10"/>
  <c r="M716" i="10" s="1"/>
  <c r="Y816" i="10" s="1"/>
  <c r="D712" i="10" l="1"/>
  <c r="D704" i="10"/>
  <c r="D696" i="10"/>
  <c r="D706" i="10"/>
  <c r="D698" i="10"/>
  <c r="D690" i="10"/>
  <c r="D711" i="10"/>
  <c r="D703" i="10"/>
  <c r="D695" i="10"/>
  <c r="D708" i="10"/>
  <c r="D700" i="10"/>
  <c r="D710" i="10"/>
  <c r="D702" i="10"/>
  <c r="D694" i="10"/>
  <c r="D709" i="10"/>
  <c r="D707" i="10"/>
  <c r="D705" i="10"/>
  <c r="D687" i="10"/>
  <c r="D679" i="10"/>
  <c r="D671" i="10"/>
  <c r="D625" i="10"/>
  <c r="D701" i="10"/>
  <c r="D699" i="10"/>
  <c r="D697" i="10"/>
  <c r="D684" i="10"/>
  <c r="D676" i="10"/>
  <c r="D668" i="10"/>
  <c r="D628" i="10"/>
  <c r="D622" i="10"/>
  <c r="D618" i="10"/>
  <c r="D681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92" i="10"/>
  <c r="D691" i="10"/>
  <c r="D685" i="10"/>
  <c r="D689" i="10"/>
  <c r="D647" i="10"/>
  <c r="D686" i="10"/>
  <c r="D645" i="10"/>
  <c r="D629" i="10"/>
  <c r="D693" i="10"/>
  <c r="D682" i="10"/>
  <c r="D677" i="10"/>
  <c r="D670" i="10"/>
  <c r="D626" i="10"/>
  <c r="D623" i="10"/>
  <c r="D616" i="10"/>
  <c r="D678" i="10"/>
  <c r="D646" i="10"/>
  <c r="D672" i="10"/>
  <c r="D621" i="10"/>
  <c r="D716" i="10"/>
  <c r="D680" i="10"/>
  <c r="D674" i="10"/>
  <c r="D713" i="10"/>
  <c r="D669" i="10"/>
  <c r="D617" i="10"/>
  <c r="D673" i="10"/>
  <c r="D688" i="10"/>
  <c r="D620" i="10"/>
  <c r="D619" i="10"/>
  <c r="D627" i="10"/>
  <c r="C441" i="10"/>
  <c r="D715" i="10" l="1"/>
  <c r="E623" i="10"/>
  <c r="E612" i="10"/>
  <c r="E709" i="10" l="1"/>
  <c r="E701" i="10"/>
  <c r="E693" i="10"/>
  <c r="E711" i="10"/>
  <c r="E703" i="10"/>
  <c r="E695" i="10"/>
  <c r="E687" i="10"/>
  <c r="E708" i="10"/>
  <c r="E700" i="10"/>
  <c r="E713" i="10"/>
  <c r="E705" i="10"/>
  <c r="E697" i="10"/>
  <c r="E716" i="10"/>
  <c r="E707" i="10"/>
  <c r="E699" i="10"/>
  <c r="E691" i="10"/>
  <c r="E684" i="10"/>
  <c r="E676" i="10"/>
  <c r="E668" i="10"/>
  <c r="E628" i="10"/>
  <c r="E694" i="10"/>
  <c r="E681" i="10"/>
  <c r="E673" i="10"/>
  <c r="E686" i="10"/>
  <c r="E706" i="10"/>
  <c r="E704" i="10"/>
  <c r="E702" i="10"/>
  <c r="E680" i="10"/>
  <c r="E672" i="10"/>
  <c r="E696" i="10"/>
  <c r="E690" i="10"/>
  <c r="E689" i="10"/>
  <c r="E688" i="10"/>
  <c r="E674" i="10"/>
  <c r="E639" i="10"/>
  <c r="E631" i="10"/>
  <c r="E627" i="10"/>
  <c r="E698" i="10"/>
  <c r="E669" i="10"/>
  <c r="E637" i="10"/>
  <c r="E712" i="10"/>
  <c r="E678" i="10"/>
  <c r="E646" i="10"/>
  <c r="E643" i="10"/>
  <c r="E635" i="10"/>
  <c r="E671" i="10"/>
  <c r="E638" i="10"/>
  <c r="E630" i="10"/>
  <c r="E692" i="10"/>
  <c r="E685" i="10"/>
  <c r="E683" i="10"/>
  <c r="E679" i="10"/>
  <c r="E641" i="10"/>
  <c r="E633" i="10"/>
  <c r="E644" i="10"/>
  <c r="E640" i="10"/>
  <c r="E626" i="10"/>
  <c r="E675" i="10"/>
  <c r="E677" i="10"/>
  <c r="E625" i="10"/>
  <c r="E645" i="10"/>
  <c r="E647" i="10"/>
  <c r="E624" i="10"/>
  <c r="E710" i="10"/>
  <c r="E670" i="10"/>
  <c r="E634" i="10"/>
  <c r="E642" i="10"/>
  <c r="E629" i="10"/>
  <c r="E682" i="10"/>
  <c r="E636" i="10"/>
  <c r="E632" i="10"/>
  <c r="E715" i="10" l="1"/>
  <c r="F624" i="10"/>
  <c r="F706" i="10" l="1"/>
  <c r="F698" i="10"/>
  <c r="F708" i="10"/>
  <c r="F700" i="10"/>
  <c r="F692" i="10"/>
  <c r="F713" i="10"/>
  <c r="F705" i="10"/>
  <c r="F697" i="10"/>
  <c r="F710" i="10"/>
  <c r="F702" i="10"/>
  <c r="F712" i="10"/>
  <c r="F704" i="10"/>
  <c r="F696" i="10"/>
  <c r="F688" i="10"/>
  <c r="F703" i="10"/>
  <c r="F701" i="10"/>
  <c r="F699" i="10"/>
  <c r="F694" i="10"/>
  <c r="F681" i="10"/>
  <c r="F673" i="10"/>
  <c r="F686" i="10"/>
  <c r="F678" i="10"/>
  <c r="F670" i="10"/>
  <c r="F647" i="10"/>
  <c r="F646" i="10"/>
  <c r="F645" i="10"/>
  <c r="F629" i="10"/>
  <c r="F626" i="10"/>
  <c r="F683" i="10"/>
  <c r="F685" i="10"/>
  <c r="F677" i="10"/>
  <c r="F669" i="10"/>
  <c r="F627" i="10"/>
  <c r="F716" i="10"/>
  <c r="F693" i="10"/>
  <c r="F675" i="10"/>
  <c r="F642" i="10"/>
  <c r="F634" i="10"/>
  <c r="F684" i="10"/>
  <c r="F682" i="10"/>
  <c r="F676" i="10"/>
  <c r="F640" i="10"/>
  <c r="F632" i="10"/>
  <c r="F707" i="10"/>
  <c r="F690" i="10"/>
  <c r="F671" i="10"/>
  <c r="F638" i="10"/>
  <c r="F630" i="10"/>
  <c r="F679" i="10"/>
  <c r="F672" i="10"/>
  <c r="F641" i="10"/>
  <c r="F633" i="10"/>
  <c r="F628" i="10"/>
  <c r="F711" i="10"/>
  <c r="F687" i="10"/>
  <c r="F680" i="10"/>
  <c r="F644" i="10"/>
  <c r="F636" i="10"/>
  <c r="F625" i="10"/>
  <c r="F691" i="10"/>
  <c r="F674" i="10"/>
  <c r="F668" i="10"/>
  <c r="F631" i="10"/>
  <c r="F639" i="10"/>
  <c r="F635" i="10"/>
  <c r="F689" i="10"/>
  <c r="F643" i="10"/>
  <c r="F709" i="10"/>
  <c r="F695" i="10"/>
  <c r="F637" i="10"/>
  <c r="F715" i="10" l="1"/>
  <c r="G625" i="10"/>
  <c r="G711" i="10" l="1"/>
  <c r="G703" i="10"/>
  <c r="G695" i="10"/>
  <c r="G713" i="10"/>
  <c r="G705" i="10"/>
  <c r="G697" i="10"/>
  <c r="G689" i="10"/>
  <c r="G710" i="10"/>
  <c r="G702" i="10"/>
  <c r="G694" i="10"/>
  <c r="G716" i="10"/>
  <c r="G707" i="10"/>
  <c r="G699" i="10"/>
  <c r="G709" i="10"/>
  <c r="G701" i="10"/>
  <c r="G693" i="10"/>
  <c r="G686" i="10"/>
  <c r="G678" i="10"/>
  <c r="G670" i="10"/>
  <c r="G647" i="10"/>
  <c r="G646" i="10"/>
  <c r="G645" i="10"/>
  <c r="G629" i="10"/>
  <c r="G626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12" i="10"/>
  <c r="G700" i="10"/>
  <c r="G698" i="10"/>
  <c r="G692" i="10"/>
  <c r="G691" i="10"/>
  <c r="G690" i="10"/>
  <c r="G682" i="10"/>
  <c r="G674" i="10"/>
  <c r="G687" i="10"/>
  <c r="G684" i="10"/>
  <c r="G704" i="10"/>
  <c r="G681" i="10"/>
  <c r="G668" i="10"/>
  <c r="G708" i="10"/>
  <c r="G688" i="10"/>
  <c r="G677" i="10"/>
  <c r="G679" i="10"/>
  <c r="G672" i="10"/>
  <c r="G628" i="10"/>
  <c r="G706" i="10"/>
  <c r="G696" i="10"/>
  <c r="G685" i="10"/>
  <c r="G680" i="10"/>
  <c r="G673" i="10"/>
  <c r="G671" i="10"/>
  <c r="G676" i="10"/>
  <c r="G669" i="10"/>
  <c r="G627" i="10"/>
  <c r="H628" i="10" l="1"/>
  <c r="G715" i="10"/>
  <c r="H708" i="10" l="1"/>
  <c r="H700" i="10"/>
  <c r="H710" i="10"/>
  <c r="H702" i="10"/>
  <c r="H694" i="10"/>
  <c r="H716" i="10"/>
  <c r="H707" i="10"/>
  <c r="H699" i="10"/>
  <c r="H712" i="10"/>
  <c r="H704" i="10"/>
  <c r="H706" i="10"/>
  <c r="H698" i="10"/>
  <c r="H690" i="10"/>
  <c r="H697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80" i="10"/>
  <c r="H672" i="10"/>
  <c r="H695" i="10"/>
  <c r="H685" i="10"/>
  <c r="H696" i="10"/>
  <c r="H689" i="10"/>
  <c r="H688" i="10"/>
  <c r="H679" i="10"/>
  <c r="H671" i="10"/>
  <c r="H713" i="10"/>
  <c r="H711" i="10"/>
  <c r="H709" i="10"/>
  <c r="H691" i="10"/>
  <c r="H676" i="10"/>
  <c r="H669" i="10"/>
  <c r="H645" i="10"/>
  <c r="H629" i="10"/>
  <c r="H703" i="10"/>
  <c r="H670" i="10"/>
  <c r="H701" i="10"/>
  <c r="H692" i="10"/>
  <c r="H687" i="10"/>
  <c r="H673" i="10"/>
  <c r="H674" i="10"/>
  <c r="H647" i="10"/>
  <c r="H677" i="10"/>
  <c r="H684" i="10"/>
  <c r="H705" i="10"/>
  <c r="H681" i="10"/>
  <c r="H682" i="10"/>
  <c r="H646" i="10"/>
  <c r="H678" i="10"/>
  <c r="H686" i="10"/>
  <c r="H668" i="10"/>
  <c r="H693" i="10"/>
  <c r="H715" i="10" l="1"/>
  <c r="I629" i="10"/>
  <c r="I713" i="10" l="1"/>
  <c r="I705" i="10"/>
  <c r="I697" i="10"/>
  <c r="I716" i="10"/>
  <c r="I707" i="10"/>
  <c r="I699" i="10"/>
  <c r="I691" i="10"/>
  <c r="I712" i="10"/>
  <c r="I704" i="10"/>
  <c r="I696" i="10"/>
  <c r="I709" i="10"/>
  <c r="I701" i="10"/>
  <c r="I711" i="10"/>
  <c r="I703" i="10"/>
  <c r="I695" i="10"/>
  <c r="I680" i="10"/>
  <c r="I672" i="10"/>
  <c r="I685" i="10"/>
  <c r="I677" i="10"/>
  <c r="I669" i="10"/>
  <c r="I710" i="10"/>
  <c r="I708" i="10"/>
  <c r="I706" i="10"/>
  <c r="I692" i="10"/>
  <c r="I682" i="10"/>
  <c r="I693" i="10"/>
  <c r="I687" i="10"/>
  <c r="I684" i="10"/>
  <c r="I676" i="10"/>
  <c r="I668" i="10"/>
  <c r="I686" i="10"/>
  <c r="I637" i="10"/>
  <c r="I678" i="10"/>
  <c r="I671" i="10"/>
  <c r="I646" i="10"/>
  <c r="I643" i="10"/>
  <c r="I635" i="10"/>
  <c r="I673" i="10"/>
  <c r="I641" i="10"/>
  <c r="I633" i="10"/>
  <c r="I683" i="10"/>
  <c r="I674" i="10"/>
  <c r="I647" i="10"/>
  <c r="I644" i="10"/>
  <c r="I636" i="10"/>
  <c r="I700" i="10"/>
  <c r="I689" i="10"/>
  <c r="I681" i="10"/>
  <c r="I639" i="10"/>
  <c r="I631" i="10"/>
  <c r="I702" i="10"/>
  <c r="I632" i="10"/>
  <c r="I690" i="10"/>
  <c r="I698" i="10"/>
  <c r="I670" i="10"/>
  <c r="I634" i="10"/>
  <c r="I630" i="10"/>
  <c r="I688" i="10"/>
  <c r="I679" i="10"/>
  <c r="I642" i="10"/>
  <c r="I638" i="10"/>
  <c r="I694" i="10"/>
  <c r="I675" i="10"/>
  <c r="I645" i="10"/>
  <c r="I640" i="10"/>
  <c r="I715" i="10" l="1"/>
  <c r="J630" i="10"/>
  <c r="J710" i="10" l="1"/>
  <c r="J702" i="10"/>
  <c r="J694" i="10"/>
  <c r="J712" i="10"/>
  <c r="J704" i="10"/>
  <c r="J696" i="10"/>
  <c r="J688" i="10"/>
  <c r="J709" i="10"/>
  <c r="J701" i="10"/>
  <c r="J693" i="10"/>
  <c r="J706" i="10"/>
  <c r="J698" i="10"/>
  <c r="J708" i="10"/>
  <c r="J700" i="10"/>
  <c r="J692" i="10"/>
  <c r="J685" i="10"/>
  <c r="J677" i="10"/>
  <c r="J669" i="10"/>
  <c r="J695" i="10"/>
  <c r="J682" i="10"/>
  <c r="J674" i="10"/>
  <c r="J691" i="10"/>
  <c r="J690" i="10"/>
  <c r="J689" i="10"/>
  <c r="J681" i="10"/>
  <c r="J673" i="10"/>
  <c r="J707" i="10"/>
  <c r="J705" i="10"/>
  <c r="J703" i="10"/>
  <c r="J683" i="10"/>
  <c r="J716" i="10"/>
  <c r="J699" i="10"/>
  <c r="J686" i="10"/>
  <c r="J684" i="10"/>
  <c r="J670" i="10"/>
  <c r="J640" i="10"/>
  <c r="J632" i="10"/>
  <c r="J713" i="10"/>
  <c r="J679" i="10"/>
  <c r="J638" i="10"/>
  <c r="J687" i="10"/>
  <c r="J680" i="10"/>
  <c r="J647" i="10"/>
  <c r="J644" i="10"/>
  <c r="J636" i="10"/>
  <c r="J711" i="10"/>
  <c r="J639" i="10"/>
  <c r="J631" i="10"/>
  <c r="J715" i="10" s="1"/>
  <c r="J675" i="10"/>
  <c r="J668" i="10"/>
  <c r="J645" i="10"/>
  <c r="J642" i="10"/>
  <c r="J634" i="10"/>
  <c r="J635" i="10"/>
  <c r="J643" i="10"/>
  <c r="J676" i="10"/>
  <c r="J697" i="10"/>
  <c r="J646" i="10"/>
  <c r="J637" i="10"/>
  <c r="J633" i="10"/>
  <c r="J678" i="10"/>
  <c r="J672" i="10"/>
  <c r="J641" i="10"/>
  <c r="J671" i="10"/>
  <c r="K644" i="10" l="1"/>
  <c r="L647" i="10"/>
  <c r="L712" i="10" l="1"/>
  <c r="L704" i="10"/>
  <c r="L696" i="10"/>
  <c r="L706" i="10"/>
  <c r="L698" i="10"/>
  <c r="L690" i="10"/>
  <c r="L711" i="10"/>
  <c r="L703" i="10"/>
  <c r="M703" i="10" s="1"/>
  <c r="Y769" i="10" s="1"/>
  <c r="L695" i="10"/>
  <c r="L708" i="10"/>
  <c r="L700" i="10"/>
  <c r="L710" i="10"/>
  <c r="L702" i="10"/>
  <c r="L694" i="10"/>
  <c r="M694" i="10" s="1"/>
  <c r="Y760" i="10" s="1"/>
  <c r="L692" i="10"/>
  <c r="M692" i="10" s="1"/>
  <c r="Y758" i="10" s="1"/>
  <c r="L691" i="10"/>
  <c r="M691" i="10" s="1"/>
  <c r="Y757" i="10" s="1"/>
  <c r="L679" i="10"/>
  <c r="L671" i="10"/>
  <c r="L689" i="10"/>
  <c r="L688" i="10"/>
  <c r="L687" i="10"/>
  <c r="L684" i="10"/>
  <c r="L676" i="10"/>
  <c r="M676" i="10" s="1"/>
  <c r="Y742" i="10" s="1"/>
  <c r="L668" i="10"/>
  <c r="L681" i="10"/>
  <c r="L716" i="10"/>
  <c r="L713" i="10"/>
  <c r="M713" i="10" s="1"/>
  <c r="Y779" i="10" s="1"/>
  <c r="L683" i="10"/>
  <c r="L675" i="10"/>
  <c r="L701" i="10"/>
  <c r="L699" i="10"/>
  <c r="M699" i="10" s="1"/>
  <c r="Y765" i="10" s="1"/>
  <c r="L697" i="10"/>
  <c r="M697" i="10" s="1"/>
  <c r="Y763" i="10" s="1"/>
  <c r="L685" i="10"/>
  <c r="L709" i="10"/>
  <c r="L682" i="10"/>
  <c r="L678" i="10"/>
  <c r="L693" i="10"/>
  <c r="L680" i="10"/>
  <c r="L673" i="10"/>
  <c r="M673" i="10" s="1"/>
  <c r="Y739" i="10" s="1"/>
  <c r="L674" i="10"/>
  <c r="L705" i="10"/>
  <c r="L669" i="10"/>
  <c r="L670" i="10"/>
  <c r="M670" i="10" s="1"/>
  <c r="Y736" i="10" s="1"/>
  <c r="L672" i="10"/>
  <c r="L707" i="10"/>
  <c r="M707" i="10" s="1"/>
  <c r="Y773" i="10" s="1"/>
  <c r="L686" i="10"/>
  <c r="L677" i="10"/>
  <c r="M677" i="10" s="1"/>
  <c r="Y743" i="10" s="1"/>
  <c r="K716" i="10"/>
  <c r="K707" i="10"/>
  <c r="K699" i="10"/>
  <c r="K709" i="10"/>
  <c r="K701" i="10"/>
  <c r="K693" i="10"/>
  <c r="K706" i="10"/>
  <c r="K698" i="10"/>
  <c r="K711" i="10"/>
  <c r="K703" i="10"/>
  <c r="K713" i="10"/>
  <c r="K705" i="10"/>
  <c r="K697" i="10"/>
  <c r="K689" i="10"/>
  <c r="K695" i="10"/>
  <c r="K682" i="10"/>
  <c r="K674" i="10"/>
  <c r="K712" i="10"/>
  <c r="K710" i="10"/>
  <c r="K708" i="10"/>
  <c r="K692" i="10"/>
  <c r="K691" i="10"/>
  <c r="K690" i="10"/>
  <c r="K679" i="10"/>
  <c r="K671" i="10"/>
  <c r="K704" i="10"/>
  <c r="K702" i="10"/>
  <c r="K700" i="10"/>
  <c r="K688" i="10"/>
  <c r="K687" i="10"/>
  <c r="K684" i="10"/>
  <c r="K686" i="10"/>
  <c r="K678" i="10"/>
  <c r="K670" i="10"/>
  <c r="K694" i="10"/>
  <c r="K677" i="10"/>
  <c r="K672" i="10"/>
  <c r="K696" i="10"/>
  <c r="K685" i="10"/>
  <c r="K683" i="10"/>
  <c r="K681" i="10"/>
  <c r="K675" i="10"/>
  <c r="K668" i="10"/>
  <c r="K676" i="10"/>
  <c r="K680" i="10"/>
  <c r="K673" i="10"/>
  <c r="K669" i="10"/>
  <c r="M686" i="10" l="1"/>
  <c r="Y752" i="10" s="1"/>
  <c r="M680" i="10"/>
  <c r="Y746" i="10" s="1"/>
  <c r="M701" i="10"/>
  <c r="Y767" i="10" s="1"/>
  <c r="M684" i="10"/>
  <c r="Y750" i="10" s="1"/>
  <c r="M690" i="10"/>
  <c r="Y756" i="10" s="1"/>
  <c r="M693" i="10"/>
  <c r="Y759" i="10" s="1"/>
  <c r="M675" i="10"/>
  <c r="Y741" i="10" s="1"/>
  <c r="M687" i="10"/>
  <c r="Y753" i="10" s="1"/>
  <c r="M702" i="10"/>
  <c r="Y768" i="10" s="1"/>
  <c r="M698" i="10"/>
  <c r="Y764" i="10" s="1"/>
  <c r="M672" i="10"/>
  <c r="Y738" i="10" s="1"/>
  <c r="M678" i="10"/>
  <c r="Y744" i="10" s="1"/>
  <c r="M683" i="10"/>
  <c r="Y749" i="10" s="1"/>
  <c r="M688" i="10"/>
  <c r="Y754" i="10" s="1"/>
  <c r="M710" i="10"/>
  <c r="Y776" i="10" s="1"/>
  <c r="M706" i="10"/>
  <c r="Y772" i="10" s="1"/>
  <c r="M674" i="10"/>
  <c r="Y740" i="10" s="1"/>
  <c r="M682" i="10"/>
  <c r="Y748" i="10" s="1"/>
  <c r="M689" i="10"/>
  <c r="Y755" i="10" s="1"/>
  <c r="M700" i="10"/>
  <c r="Y766" i="10" s="1"/>
  <c r="M696" i="10"/>
  <c r="Y762" i="10" s="1"/>
  <c r="L715" i="10"/>
  <c r="M668" i="10"/>
  <c r="K715" i="10"/>
  <c r="M669" i="10"/>
  <c r="Y735" i="10" s="1"/>
  <c r="M709" i="10"/>
  <c r="Y775" i="10" s="1"/>
  <c r="M671" i="10"/>
  <c r="Y737" i="10" s="1"/>
  <c r="M708" i="10"/>
  <c r="Y774" i="10" s="1"/>
  <c r="M704" i="10"/>
  <c r="Y770" i="10" s="1"/>
  <c r="M711" i="10"/>
  <c r="Y777" i="10" s="1"/>
  <c r="M705" i="10"/>
  <c r="Y771" i="10" s="1"/>
  <c r="M685" i="10"/>
  <c r="Y751" i="10" s="1"/>
  <c r="M681" i="10"/>
  <c r="Y747" i="10" s="1"/>
  <c r="M679" i="10"/>
  <c r="Y745" i="10" s="1"/>
  <c r="M695" i="10"/>
  <c r="Y761" i="10" s="1"/>
  <c r="M712" i="10"/>
  <c r="Y778" i="10" s="1"/>
  <c r="M715" i="10" l="1"/>
  <c r="Y734" i="10"/>
  <c r="Y815" i="10" s="1"/>
  <c r="CA61" i="1" l="1"/>
  <c r="BY69" i="1"/>
  <c r="BY61" i="1"/>
  <c r="BX61" i="1"/>
  <c r="BW69" i="1"/>
  <c r="BW64" i="1"/>
  <c r="BW66" i="1"/>
  <c r="BV61" i="1"/>
  <c r="BN61" i="1"/>
  <c r="BL61" i="1" l="1"/>
  <c r="BK61" i="1"/>
  <c r="BJ69" i="1"/>
  <c r="BE68" i="1"/>
  <c r="BE64" i="1"/>
  <c r="AY64" i="1" l="1"/>
  <c r="AM61" i="1" l="1"/>
  <c r="AB69" i="1" l="1"/>
  <c r="AB61" i="1"/>
  <c r="AB64" i="1"/>
  <c r="C276" i="1" l="1"/>
  <c r="C223" i="1"/>
  <c r="C226" i="1" l="1"/>
  <c r="C227" i="1" s="1"/>
  <c r="C215" i="1" l="1"/>
  <c r="C213" i="1"/>
  <c r="C184" i="1" l="1"/>
  <c r="C183" i="1"/>
  <c r="C176" i="1"/>
  <c r="C166" i="1"/>
  <c r="D141" i="1"/>
  <c r="D139" i="1"/>
  <c r="D138" i="1"/>
  <c r="H79" i="1" l="1"/>
  <c r="H78" i="1"/>
  <c r="H77" i="1"/>
  <c r="F493" i="1" l="1"/>
  <c r="D493" i="1"/>
  <c r="B493" i="1"/>
  <c r="A493" i="1" l="1"/>
  <c r="C115" i="8"/>
  <c r="C444" i="1"/>
  <c r="D367" i="1"/>
  <c r="C448" i="1" s="1"/>
  <c r="D221" i="1"/>
  <c r="D5" i="7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I362" i="9" s="1"/>
  <c r="CE61" i="1"/>
  <c r="BK48" i="1" s="1"/>
  <c r="BK62" i="1" s="1"/>
  <c r="G268" i="9" s="1"/>
  <c r="CE65" i="1"/>
  <c r="C431" i="1" s="1"/>
  <c r="CE63" i="1"/>
  <c r="CE66" i="1"/>
  <c r="I368" i="9" s="1"/>
  <c r="CE68" i="1"/>
  <c r="I370" i="9" s="1"/>
  <c r="D75" i="1"/>
  <c r="AR75" i="1"/>
  <c r="I186" i="9" s="1"/>
  <c r="AS75" i="1"/>
  <c r="AT75" i="1"/>
  <c r="AU75" i="1"/>
  <c r="AQ75" i="1"/>
  <c r="H186" i="9" s="1"/>
  <c r="AO75" i="1"/>
  <c r="AN75" i="1"/>
  <c r="AM75" i="1"/>
  <c r="AI75" i="1"/>
  <c r="AH75" i="1"/>
  <c r="F154" i="9" s="1"/>
  <c r="AF75" i="1"/>
  <c r="D154" i="9" s="1"/>
  <c r="AD75" i="1"/>
  <c r="AA75" i="1"/>
  <c r="Z75" i="1"/>
  <c r="X75" i="1"/>
  <c r="W75" i="1"/>
  <c r="V75" i="1"/>
  <c r="T75" i="1"/>
  <c r="F90" i="9" s="1"/>
  <c r="R75" i="1"/>
  <c r="Q75" i="1"/>
  <c r="C90" i="9" s="1"/>
  <c r="P75" i="1"/>
  <c r="O75" i="1"/>
  <c r="H58" i="9" s="1"/>
  <c r="N75" i="1"/>
  <c r="G58" i="9" s="1"/>
  <c r="M75" i="1"/>
  <c r="F58" i="9" s="1"/>
  <c r="L75" i="1"/>
  <c r="I75" i="1"/>
  <c r="H75" i="1"/>
  <c r="H26" i="9" s="1"/>
  <c r="G75" i="1"/>
  <c r="F75" i="1"/>
  <c r="F26" i="9" s="1"/>
  <c r="AV75" i="1"/>
  <c r="AP75" i="1"/>
  <c r="AJ75" i="1"/>
  <c r="AL75" i="1"/>
  <c r="AK75" i="1"/>
  <c r="I154" i="9" s="1"/>
  <c r="AG75" i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CE69" i="1"/>
  <c r="I371" i="9" s="1"/>
  <c r="D361" i="1"/>
  <c r="D372" i="1"/>
  <c r="C125" i="8" s="1"/>
  <c r="D260" i="1"/>
  <c r="C16" i="8" s="1"/>
  <c r="D265" i="1"/>
  <c r="C22" i="8" s="1"/>
  <c r="D275" i="1"/>
  <c r="B476" i="1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F9" i="6" s="1"/>
  <c r="E198" i="1"/>
  <c r="E199" i="1"/>
  <c r="C472" i="1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C34" i="5" s="1"/>
  <c r="D181" i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E147" i="1"/>
  <c r="E19" i="4" s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CE64" i="1"/>
  <c r="I366" i="9" s="1"/>
  <c r="D368" i="9"/>
  <c r="C276" i="9"/>
  <c r="CE70" i="1"/>
  <c r="CE76" i="1"/>
  <c r="D612" i="1" s="1"/>
  <c r="CE77" i="1"/>
  <c r="G612" i="1" s="1"/>
  <c r="I29" i="9"/>
  <c r="C95" i="9"/>
  <c r="CE79" i="1"/>
  <c r="J612" i="1" s="1"/>
  <c r="E142" i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D71" i="1"/>
  <c r="E373" i="9" s="1"/>
  <c r="C615" i="1"/>
  <c r="E372" i="9"/>
  <c r="BL48" i="1" l="1"/>
  <c r="BL62" i="1" s="1"/>
  <c r="I26" i="9"/>
  <c r="C415" i="1"/>
  <c r="C464" i="1"/>
  <c r="G19" i="4"/>
  <c r="D13" i="7"/>
  <c r="F11" i="6"/>
  <c r="F15" i="6"/>
  <c r="C432" i="1"/>
  <c r="F8" i="6"/>
  <c r="C119" i="8"/>
  <c r="C440" i="1"/>
  <c r="D368" i="1"/>
  <c r="C120" i="8" s="1"/>
  <c r="D436" i="1"/>
  <c r="D463" i="1"/>
  <c r="B19" i="4"/>
  <c r="D32" i="6"/>
  <c r="J48" i="1"/>
  <c r="J62" i="1" s="1"/>
  <c r="C44" i="9" s="1"/>
  <c r="BG48" i="1"/>
  <c r="BG62" i="1" s="1"/>
  <c r="Z48" i="1"/>
  <c r="Z62" i="1" s="1"/>
  <c r="E108" i="9" s="1"/>
  <c r="BE48" i="1"/>
  <c r="BE62" i="1" s="1"/>
  <c r="O48" i="1"/>
  <c r="O62" i="1" s="1"/>
  <c r="H44" i="9" s="1"/>
  <c r="I363" i="9"/>
  <c r="BD48" i="1"/>
  <c r="BD62" i="1" s="1"/>
  <c r="E48" i="1"/>
  <c r="E62" i="1" s="1"/>
  <c r="M48" i="1"/>
  <c r="M62" i="1" s="1"/>
  <c r="AP48" i="1"/>
  <c r="AP62" i="1" s="1"/>
  <c r="BT48" i="1"/>
  <c r="BT62" i="1" s="1"/>
  <c r="CB48" i="1"/>
  <c r="CB62" i="1" s="1"/>
  <c r="C364" i="9" s="1"/>
  <c r="CC48" i="1"/>
  <c r="CC62" i="1" s="1"/>
  <c r="AC48" i="1"/>
  <c r="AC62" i="1" s="1"/>
  <c r="H108" i="9" s="1"/>
  <c r="C434" i="1"/>
  <c r="AS48" i="1"/>
  <c r="AS62" i="1" s="1"/>
  <c r="AV48" i="1"/>
  <c r="AV62" i="1" s="1"/>
  <c r="F204" i="9" s="1"/>
  <c r="BY48" i="1"/>
  <c r="BY62" i="1" s="1"/>
  <c r="AG48" i="1"/>
  <c r="AG62" i="1" s="1"/>
  <c r="P48" i="1"/>
  <c r="P62" i="1" s="1"/>
  <c r="B440" i="1"/>
  <c r="C429" i="1"/>
  <c r="F19" i="4"/>
  <c r="AJ48" i="1"/>
  <c r="AJ62" i="1" s="1"/>
  <c r="H140" i="9" s="1"/>
  <c r="BF48" i="1"/>
  <c r="BF62" i="1" s="1"/>
  <c r="I236" i="9" s="1"/>
  <c r="CA48" i="1"/>
  <c r="CA62" i="1" s="1"/>
  <c r="BO48" i="1"/>
  <c r="BO62" i="1" s="1"/>
  <c r="D300" i="9" s="1"/>
  <c r="C427" i="1"/>
  <c r="D48" i="1"/>
  <c r="D62" i="1" s="1"/>
  <c r="D12" i="9" s="1"/>
  <c r="T48" i="1"/>
  <c r="T62" i="1" s="1"/>
  <c r="W48" i="1"/>
  <c r="W62" i="1" s="1"/>
  <c r="I90" i="9"/>
  <c r="I365" i="9"/>
  <c r="CF77" i="1"/>
  <c r="AD48" i="1"/>
  <c r="AD62" i="1" s="1"/>
  <c r="I108" i="9" s="1"/>
  <c r="AX48" i="1"/>
  <c r="AX62" i="1" s="1"/>
  <c r="BN48" i="1"/>
  <c r="BN62" i="1" s="1"/>
  <c r="BV48" i="1"/>
  <c r="BV62" i="1" s="1"/>
  <c r="C48" i="1"/>
  <c r="AI48" i="1"/>
  <c r="AI62" i="1" s="1"/>
  <c r="BS48" i="1"/>
  <c r="BS62" i="1" s="1"/>
  <c r="I381" i="9"/>
  <c r="R48" i="1"/>
  <c r="R62" i="1" s="1"/>
  <c r="D76" i="9" s="1"/>
  <c r="AL48" i="1"/>
  <c r="AL62" i="1" s="1"/>
  <c r="AZ48" i="1"/>
  <c r="AZ62" i="1" s="1"/>
  <c r="BP48" i="1"/>
  <c r="BP62" i="1" s="1"/>
  <c r="S48" i="1"/>
  <c r="S62" i="1" s="1"/>
  <c r="AO48" i="1"/>
  <c r="AO62" i="1" s="1"/>
  <c r="U48" i="1"/>
  <c r="U62" i="1" s="1"/>
  <c r="BQ48" i="1"/>
  <c r="BQ62" i="1" s="1"/>
  <c r="BZ48" i="1"/>
  <c r="BZ62" i="1" s="1"/>
  <c r="C218" i="9"/>
  <c r="H48" i="1"/>
  <c r="H62" i="1" s="1"/>
  <c r="X48" i="1"/>
  <c r="X62" i="1" s="1"/>
  <c r="C421" i="1"/>
  <c r="C470" i="1"/>
  <c r="N48" i="1"/>
  <c r="N62" i="1" s="1"/>
  <c r="G44" i="9" s="1"/>
  <c r="K48" i="1"/>
  <c r="K62" i="1" s="1"/>
  <c r="I48" i="1"/>
  <c r="I62" i="1" s="1"/>
  <c r="I12" i="9" s="1"/>
  <c r="BM48" i="1"/>
  <c r="BM62" i="1" s="1"/>
  <c r="BA48" i="1"/>
  <c r="BA62" i="1" s="1"/>
  <c r="D236" i="9" s="1"/>
  <c r="BC48" i="1"/>
  <c r="BC62" i="1" s="1"/>
  <c r="G48" i="1"/>
  <c r="G62" i="1" s="1"/>
  <c r="G12" i="9" s="1"/>
  <c r="AF48" i="1"/>
  <c r="AF62" i="1" s="1"/>
  <c r="AR48" i="1"/>
  <c r="AR62" i="1" s="1"/>
  <c r="BH48" i="1"/>
  <c r="BH62" i="1" s="1"/>
  <c r="D268" i="9" s="1"/>
  <c r="AQ48" i="1"/>
  <c r="AQ62" i="1" s="1"/>
  <c r="Q48" i="1"/>
  <c r="Q62" i="1" s="1"/>
  <c r="C76" i="9" s="1"/>
  <c r="BI48" i="1"/>
  <c r="BI62" i="1" s="1"/>
  <c r="F48" i="1"/>
  <c r="F62" i="1" s="1"/>
  <c r="F12" i="9" s="1"/>
  <c r="V48" i="1"/>
  <c r="V62" i="1" s="1"/>
  <c r="H76" i="9" s="1"/>
  <c r="AH48" i="1"/>
  <c r="AH62" i="1" s="1"/>
  <c r="AN48" i="1"/>
  <c r="AN62" i="1" s="1"/>
  <c r="AT48" i="1"/>
  <c r="AT62" i="1" s="1"/>
  <c r="D204" i="9" s="1"/>
  <c r="BB48" i="1"/>
  <c r="BB62" i="1" s="1"/>
  <c r="E236" i="9" s="1"/>
  <c r="BJ48" i="1"/>
  <c r="BJ62" i="1" s="1"/>
  <c r="F268" i="9" s="1"/>
  <c r="BR48" i="1"/>
  <c r="BR62" i="1" s="1"/>
  <c r="G300" i="9" s="1"/>
  <c r="BX48" i="1"/>
  <c r="BX62" i="1" s="1"/>
  <c r="AA48" i="1"/>
  <c r="AA62" i="1" s="1"/>
  <c r="F108" i="9" s="1"/>
  <c r="AY48" i="1"/>
  <c r="AY62" i="1" s="1"/>
  <c r="BW48" i="1"/>
  <c r="BW62" i="1" s="1"/>
  <c r="E332" i="9" s="1"/>
  <c r="Y48" i="1"/>
  <c r="Y62" i="1" s="1"/>
  <c r="AW48" i="1"/>
  <c r="AW62" i="1" s="1"/>
  <c r="BU48" i="1"/>
  <c r="BU62" i="1" s="1"/>
  <c r="AK48" i="1"/>
  <c r="AK62" i="1" s="1"/>
  <c r="AM48" i="1"/>
  <c r="AM62" i="1" s="1"/>
  <c r="D172" i="9" s="1"/>
  <c r="AE48" i="1"/>
  <c r="AE62" i="1" s="1"/>
  <c r="AU48" i="1"/>
  <c r="AU62" i="1" s="1"/>
  <c r="L48" i="1"/>
  <c r="L62" i="1" s="1"/>
  <c r="AB48" i="1"/>
  <c r="AB62" i="1" s="1"/>
  <c r="G28" i="4"/>
  <c r="I382" i="9"/>
  <c r="I612" i="1"/>
  <c r="F122" i="9"/>
  <c r="C14" i="5"/>
  <c r="D428" i="1"/>
  <c r="I380" i="9"/>
  <c r="D277" i="1"/>
  <c r="C35" i="8" s="1"/>
  <c r="C33" i="8"/>
  <c r="E218" i="9"/>
  <c r="H612" i="1"/>
  <c r="B444" i="1"/>
  <c r="CF76" i="1"/>
  <c r="AB52" i="1" s="1"/>
  <c r="AB67" i="1" s="1"/>
  <c r="C575" i="1"/>
  <c r="C473" i="1"/>
  <c r="D330" i="1"/>
  <c r="C86" i="8" s="1"/>
  <c r="D435" i="1"/>
  <c r="C27" i="5"/>
  <c r="E154" i="9"/>
  <c r="G186" i="9"/>
  <c r="H90" i="9"/>
  <c r="E122" i="9"/>
  <c r="E186" i="9"/>
  <c r="I58" i="9"/>
  <c r="G122" i="9"/>
  <c r="C414" i="1"/>
  <c r="B10" i="4"/>
  <c r="F10" i="4"/>
  <c r="G10" i="4"/>
  <c r="C458" i="1"/>
  <c r="I372" i="9"/>
  <c r="F612" i="1"/>
  <c r="C430" i="1"/>
  <c r="E58" i="9"/>
  <c r="C141" i="8"/>
  <c r="B465" i="1"/>
  <c r="C112" i="8"/>
  <c r="D218" i="9"/>
  <c r="C186" i="9"/>
  <c r="I122" i="9"/>
  <c r="G154" i="9"/>
  <c r="C122" i="9"/>
  <c r="D186" i="9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C58" i="9"/>
  <c r="D465" i="1" l="1"/>
  <c r="F44" i="9"/>
  <c r="G140" i="9"/>
  <c r="E140" i="9"/>
  <c r="H268" i="9"/>
  <c r="C268" i="9"/>
  <c r="AB71" i="1"/>
  <c r="C521" i="1" s="1"/>
  <c r="G521" i="1" s="1"/>
  <c r="T52" i="1"/>
  <c r="T67" i="1" s="1"/>
  <c r="T71" i="1" s="1"/>
  <c r="H172" i="9"/>
  <c r="H524" i="1"/>
  <c r="F540" i="1"/>
  <c r="D373" i="1"/>
  <c r="C126" i="8" s="1"/>
  <c r="C300" i="9"/>
  <c r="G108" i="9"/>
  <c r="F300" i="9"/>
  <c r="F236" i="9"/>
  <c r="C140" i="9"/>
  <c r="D364" i="9"/>
  <c r="E76" i="9"/>
  <c r="G332" i="9"/>
  <c r="I300" i="9"/>
  <c r="H332" i="9"/>
  <c r="D108" i="9"/>
  <c r="E12" i="9"/>
  <c r="E268" i="9"/>
  <c r="E300" i="9"/>
  <c r="H204" i="9"/>
  <c r="H236" i="9"/>
  <c r="F332" i="9"/>
  <c r="F76" i="9"/>
  <c r="C108" i="9"/>
  <c r="G172" i="9"/>
  <c r="I140" i="9"/>
  <c r="D44" i="9"/>
  <c r="I172" i="9"/>
  <c r="G236" i="9"/>
  <c r="BV52" i="1"/>
  <c r="BV67" i="1" s="1"/>
  <c r="I44" i="9"/>
  <c r="C204" i="9"/>
  <c r="AY52" i="1"/>
  <c r="AY67" i="1" s="1"/>
  <c r="AX52" i="1"/>
  <c r="AX67" i="1" s="1"/>
  <c r="H209" i="9" s="1"/>
  <c r="BF52" i="1"/>
  <c r="BF67" i="1" s="1"/>
  <c r="F140" i="9"/>
  <c r="C332" i="9"/>
  <c r="D332" i="9"/>
  <c r="C236" i="9"/>
  <c r="G76" i="9"/>
  <c r="E204" i="9"/>
  <c r="D140" i="9"/>
  <c r="I204" i="9"/>
  <c r="I332" i="9"/>
  <c r="AV52" i="1"/>
  <c r="AV67" i="1" s="1"/>
  <c r="AV71" i="1" s="1"/>
  <c r="F213" i="9" s="1"/>
  <c r="BC52" i="1"/>
  <c r="BC67" i="1" s="1"/>
  <c r="F241" i="9" s="1"/>
  <c r="H300" i="9"/>
  <c r="BE52" i="1"/>
  <c r="BE67" i="1" s="1"/>
  <c r="AK52" i="1"/>
  <c r="AK67" i="1" s="1"/>
  <c r="AW52" i="1"/>
  <c r="AW67" i="1" s="1"/>
  <c r="G209" i="9" s="1"/>
  <c r="BY52" i="1"/>
  <c r="BY67" i="1" s="1"/>
  <c r="G337" i="9" s="1"/>
  <c r="AM52" i="1"/>
  <c r="AM67" i="1" s="1"/>
  <c r="D177" i="9" s="1"/>
  <c r="I76" i="9"/>
  <c r="C172" i="9"/>
  <c r="I268" i="9"/>
  <c r="AT52" i="1"/>
  <c r="AT67" i="1" s="1"/>
  <c r="D209" i="9" s="1"/>
  <c r="BU52" i="1"/>
  <c r="BU67" i="1" s="1"/>
  <c r="BU71" i="1" s="1"/>
  <c r="C566" i="1" s="1"/>
  <c r="AQ52" i="1"/>
  <c r="AQ67" i="1" s="1"/>
  <c r="H177" i="9" s="1"/>
  <c r="BX52" i="1"/>
  <c r="BX67" i="1" s="1"/>
  <c r="N52" i="1"/>
  <c r="N67" i="1" s="1"/>
  <c r="AG52" i="1"/>
  <c r="AG67" i="1" s="1"/>
  <c r="E145" i="9" s="1"/>
  <c r="BR52" i="1"/>
  <c r="BR67" i="1" s="1"/>
  <c r="AA52" i="1"/>
  <c r="AA67" i="1" s="1"/>
  <c r="F113" i="9" s="1"/>
  <c r="M52" i="1"/>
  <c r="M67" i="1" s="1"/>
  <c r="F49" i="9" s="1"/>
  <c r="CB52" i="1"/>
  <c r="CB67" i="1" s="1"/>
  <c r="C369" i="9" s="1"/>
  <c r="F52" i="1"/>
  <c r="F67" i="1" s="1"/>
  <c r="F17" i="9" s="1"/>
  <c r="BD52" i="1"/>
  <c r="BD67" i="1" s="1"/>
  <c r="G241" i="9" s="1"/>
  <c r="G204" i="9"/>
  <c r="D339" i="1"/>
  <c r="C482" i="1" s="1"/>
  <c r="F517" i="1"/>
  <c r="F172" i="9"/>
  <c r="E52" i="1"/>
  <c r="E67" i="1" s="1"/>
  <c r="V52" i="1"/>
  <c r="V67" i="1" s="1"/>
  <c r="AH52" i="1"/>
  <c r="AH67" i="1" s="1"/>
  <c r="AH71" i="1" s="1"/>
  <c r="C527" i="1" s="1"/>
  <c r="G527" i="1" s="1"/>
  <c r="K52" i="1"/>
  <c r="K67" i="1" s="1"/>
  <c r="E44" i="9"/>
  <c r="C62" i="1"/>
  <c r="CE48" i="1"/>
  <c r="Y52" i="1"/>
  <c r="Y67" i="1" s="1"/>
  <c r="AC52" i="1"/>
  <c r="AC67" i="1" s="1"/>
  <c r="AC71" i="1" s="1"/>
  <c r="G52" i="1"/>
  <c r="G67" i="1" s="1"/>
  <c r="D52" i="1"/>
  <c r="D67" i="1" s="1"/>
  <c r="BN52" i="1"/>
  <c r="BN67" i="1" s="1"/>
  <c r="BM52" i="1"/>
  <c r="BM67" i="1" s="1"/>
  <c r="I273" i="9" s="1"/>
  <c r="BQ52" i="1"/>
  <c r="BQ67" i="1" s="1"/>
  <c r="F305" i="9" s="1"/>
  <c r="L52" i="1"/>
  <c r="L67" i="1" s="1"/>
  <c r="L71" i="1" s="1"/>
  <c r="CA52" i="1"/>
  <c r="CA67" i="1" s="1"/>
  <c r="AZ52" i="1"/>
  <c r="AZ67" i="1" s="1"/>
  <c r="AZ71" i="1" s="1"/>
  <c r="BL52" i="1"/>
  <c r="BL67" i="1" s="1"/>
  <c r="BL71" i="1" s="1"/>
  <c r="E172" i="9"/>
  <c r="H12" i="9"/>
  <c r="G113" i="9"/>
  <c r="D292" i="1"/>
  <c r="D341" i="1" s="1"/>
  <c r="C481" i="1" s="1"/>
  <c r="BG52" i="1"/>
  <c r="BG67" i="1" s="1"/>
  <c r="BG71" i="1" s="1"/>
  <c r="C618" i="1" s="1"/>
  <c r="AD52" i="1"/>
  <c r="AD67" i="1" s="1"/>
  <c r="AD71" i="1" s="1"/>
  <c r="C523" i="1" s="1"/>
  <c r="G523" i="1" s="1"/>
  <c r="BT52" i="1"/>
  <c r="BT67" i="1" s="1"/>
  <c r="BT71" i="1" s="1"/>
  <c r="C565" i="1" s="1"/>
  <c r="O52" i="1"/>
  <c r="O67" i="1" s="1"/>
  <c r="O71" i="1" s="1"/>
  <c r="C52" i="1"/>
  <c r="Q52" i="1"/>
  <c r="Q67" i="1" s="1"/>
  <c r="Q71" i="1" s="1"/>
  <c r="C85" i="9" s="1"/>
  <c r="AU52" i="1"/>
  <c r="AU67" i="1" s="1"/>
  <c r="AU71" i="1" s="1"/>
  <c r="S52" i="1"/>
  <c r="S67" i="1" s="1"/>
  <c r="S71" i="1" s="1"/>
  <c r="Z52" i="1"/>
  <c r="Z67" i="1" s="1"/>
  <c r="Z71" i="1" s="1"/>
  <c r="W52" i="1"/>
  <c r="W67" i="1" s="1"/>
  <c r="W71" i="1" s="1"/>
  <c r="BO52" i="1"/>
  <c r="BO67" i="1" s="1"/>
  <c r="BO71" i="1" s="1"/>
  <c r="J52" i="1"/>
  <c r="J67" i="1" s="1"/>
  <c r="J71" i="1" s="1"/>
  <c r="C53" i="9" s="1"/>
  <c r="AN52" i="1"/>
  <c r="AN67" i="1" s="1"/>
  <c r="AN71" i="1" s="1"/>
  <c r="BK52" i="1"/>
  <c r="BK67" i="1" s="1"/>
  <c r="BK71" i="1" s="1"/>
  <c r="C556" i="1" s="1"/>
  <c r="BB52" i="1"/>
  <c r="BB67" i="1" s="1"/>
  <c r="BB71" i="1" s="1"/>
  <c r="E245" i="9" s="1"/>
  <c r="AS52" i="1"/>
  <c r="AS67" i="1" s="1"/>
  <c r="AS71" i="1" s="1"/>
  <c r="AO52" i="1"/>
  <c r="AO67" i="1" s="1"/>
  <c r="AO71" i="1" s="1"/>
  <c r="CC52" i="1"/>
  <c r="CC67" i="1" s="1"/>
  <c r="CC71" i="1" s="1"/>
  <c r="C574" i="1" s="1"/>
  <c r="AE52" i="1"/>
  <c r="AE67" i="1" s="1"/>
  <c r="AE71" i="1" s="1"/>
  <c r="AR52" i="1"/>
  <c r="AR67" i="1" s="1"/>
  <c r="AR71" i="1" s="1"/>
  <c r="C537" i="1" s="1"/>
  <c r="G537" i="1" s="1"/>
  <c r="BZ52" i="1"/>
  <c r="BZ67" i="1" s="1"/>
  <c r="BZ71" i="1" s="1"/>
  <c r="C646" i="1" s="1"/>
  <c r="BI52" i="1"/>
  <c r="BI67" i="1" s="1"/>
  <c r="BI71" i="1" s="1"/>
  <c r="BA52" i="1"/>
  <c r="BA67" i="1" s="1"/>
  <c r="BA71" i="1" s="1"/>
  <c r="C546" i="1" s="1"/>
  <c r="G546" i="1" s="1"/>
  <c r="AP52" i="1"/>
  <c r="AP67" i="1" s="1"/>
  <c r="AP71" i="1" s="1"/>
  <c r="R52" i="1"/>
  <c r="R67" i="1" s="1"/>
  <c r="R71" i="1" s="1"/>
  <c r="D85" i="9" s="1"/>
  <c r="P52" i="1"/>
  <c r="P67" i="1" s="1"/>
  <c r="P71" i="1" s="1"/>
  <c r="C509" i="1" s="1"/>
  <c r="G509" i="1" s="1"/>
  <c r="BW52" i="1"/>
  <c r="BW67" i="1" s="1"/>
  <c r="BW71" i="1" s="1"/>
  <c r="E341" i="9" s="1"/>
  <c r="AL52" i="1"/>
  <c r="AL67" i="1" s="1"/>
  <c r="AL71" i="1" s="1"/>
  <c r="X52" i="1"/>
  <c r="X67" i="1" s="1"/>
  <c r="X71" i="1" s="1"/>
  <c r="AF52" i="1"/>
  <c r="AF67" i="1" s="1"/>
  <c r="AF71" i="1" s="1"/>
  <c r="U52" i="1"/>
  <c r="U67" i="1" s="1"/>
  <c r="U71" i="1" s="1"/>
  <c r="AJ52" i="1"/>
  <c r="AJ67" i="1" s="1"/>
  <c r="AJ71" i="1" s="1"/>
  <c r="C529" i="1" s="1"/>
  <c r="G529" i="1" s="1"/>
  <c r="BP52" i="1"/>
  <c r="BP67" i="1" s="1"/>
  <c r="BP71" i="1" s="1"/>
  <c r="BJ52" i="1"/>
  <c r="BJ67" i="1" s="1"/>
  <c r="BJ71" i="1" s="1"/>
  <c r="C617" i="1" s="1"/>
  <c r="H52" i="1"/>
  <c r="H67" i="1" s="1"/>
  <c r="H71" i="1" s="1"/>
  <c r="BH52" i="1"/>
  <c r="BH67" i="1" s="1"/>
  <c r="BH71" i="1" s="1"/>
  <c r="I52" i="1"/>
  <c r="I67" i="1" s="1"/>
  <c r="I71" i="1" s="1"/>
  <c r="AI52" i="1"/>
  <c r="AI67" i="1" s="1"/>
  <c r="AI71" i="1" s="1"/>
  <c r="G149" i="9" s="1"/>
  <c r="BS52" i="1"/>
  <c r="BS67" i="1" s="1"/>
  <c r="BS71" i="1" s="1"/>
  <c r="D27" i="7"/>
  <c r="B448" i="1"/>
  <c r="F528" i="1"/>
  <c r="H528" i="1"/>
  <c r="F520" i="1"/>
  <c r="H520" i="1"/>
  <c r="I378" i="9"/>
  <c r="K612" i="1"/>
  <c r="C465" i="1"/>
  <c r="F32" i="6"/>
  <c r="C478" i="1"/>
  <c r="H498" i="1"/>
  <c r="F498" i="1"/>
  <c r="C476" i="1"/>
  <c r="F16" i="6"/>
  <c r="F516" i="1"/>
  <c r="H516" i="1"/>
  <c r="F550" i="1"/>
  <c r="F515" i="1" l="1"/>
  <c r="F505" i="1"/>
  <c r="AQ71" i="1"/>
  <c r="H181" i="9" s="1"/>
  <c r="F544" i="1"/>
  <c r="C693" i="1"/>
  <c r="F524" i="1"/>
  <c r="G117" i="9"/>
  <c r="F81" i="9"/>
  <c r="F71" i="1"/>
  <c r="F21" i="9" s="1"/>
  <c r="AY71" i="1"/>
  <c r="C625" i="1" s="1"/>
  <c r="AA71" i="1"/>
  <c r="F117" i="9" s="1"/>
  <c r="C561" i="1"/>
  <c r="E309" i="9"/>
  <c r="C621" i="1"/>
  <c r="C514" i="1"/>
  <c r="G514" i="1" s="1"/>
  <c r="C686" i="1"/>
  <c r="G85" i="9"/>
  <c r="C524" i="1"/>
  <c r="G524" i="1" s="1"/>
  <c r="C149" i="9"/>
  <c r="C696" i="1"/>
  <c r="C627" i="1"/>
  <c r="D309" i="9"/>
  <c r="C557" i="1"/>
  <c r="C637" i="1"/>
  <c r="H277" i="9"/>
  <c r="C522" i="1"/>
  <c r="G522" i="1" s="1"/>
  <c r="C694" i="1"/>
  <c r="D149" i="9"/>
  <c r="C697" i="1"/>
  <c r="C525" i="1"/>
  <c r="G525" i="1" s="1"/>
  <c r="C554" i="1"/>
  <c r="C634" i="1"/>
  <c r="E277" i="9"/>
  <c r="C688" i="1"/>
  <c r="C516" i="1"/>
  <c r="G516" i="1" s="1"/>
  <c r="I85" i="9"/>
  <c r="C680" i="1"/>
  <c r="C508" i="1"/>
  <c r="G508" i="1" s="1"/>
  <c r="H53" i="9"/>
  <c r="C245" i="9"/>
  <c r="C545" i="1"/>
  <c r="G545" i="1" s="1"/>
  <c r="C628" i="1"/>
  <c r="H21" i="9"/>
  <c r="C673" i="1"/>
  <c r="C501" i="1"/>
  <c r="G501" i="1" s="1"/>
  <c r="C117" i="9"/>
  <c r="C689" i="1"/>
  <c r="C517" i="1"/>
  <c r="G517" i="1" s="1"/>
  <c r="F181" i="9"/>
  <c r="C534" i="1"/>
  <c r="G534" i="1" s="1"/>
  <c r="C706" i="1"/>
  <c r="E117" i="9"/>
  <c r="C691" i="1"/>
  <c r="C519" i="1"/>
  <c r="G519" i="1" s="1"/>
  <c r="E213" i="9"/>
  <c r="C540" i="1"/>
  <c r="G540" i="1" s="1"/>
  <c r="C712" i="1"/>
  <c r="F85" i="9"/>
  <c r="C513" i="1"/>
  <c r="G513" i="1" s="1"/>
  <c r="C685" i="1"/>
  <c r="C181" i="9"/>
  <c r="C703" i="1"/>
  <c r="C531" i="1"/>
  <c r="G531" i="1" s="1"/>
  <c r="C535" i="1"/>
  <c r="G535" i="1" s="1"/>
  <c r="C707" i="1"/>
  <c r="G181" i="9"/>
  <c r="C710" i="1"/>
  <c r="C538" i="1"/>
  <c r="G538" i="1" s="1"/>
  <c r="C213" i="9"/>
  <c r="C512" i="1"/>
  <c r="G512" i="1" s="1"/>
  <c r="C684" i="1"/>
  <c r="E85" i="9"/>
  <c r="G277" i="9"/>
  <c r="C635" i="1"/>
  <c r="D71" i="1"/>
  <c r="C497" i="1" s="1"/>
  <c r="G497" i="1" s="1"/>
  <c r="CA71" i="1"/>
  <c r="C572" i="1" s="1"/>
  <c r="CB71" i="1"/>
  <c r="C573" i="1" s="1"/>
  <c r="BM71" i="1"/>
  <c r="I277" i="9" s="1"/>
  <c r="AK71" i="1"/>
  <c r="C530" i="1" s="1"/>
  <c r="G530" i="1" s="1"/>
  <c r="G71" i="1"/>
  <c r="G21" i="9" s="1"/>
  <c r="AG71" i="1"/>
  <c r="V71" i="1"/>
  <c r="C515" i="1" s="1"/>
  <c r="G515" i="1" s="1"/>
  <c r="BV71" i="1"/>
  <c r="BC71" i="1"/>
  <c r="BN71" i="1"/>
  <c r="C309" i="9" s="1"/>
  <c r="BE71" i="1"/>
  <c r="AW71" i="1"/>
  <c r="G213" i="9" s="1"/>
  <c r="N71" i="1"/>
  <c r="C679" i="1" s="1"/>
  <c r="AX71" i="1"/>
  <c r="C616" i="1" s="1"/>
  <c r="BX71" i="1"/>
  <c r="BR71" i="1"/>
  <c r="C626" i="1" s="1"/>
  <c r="AT71" i="1"/>
  <c r="C539" i="1" s="1"/>
  <c r="G539" i="1" s="1"/>
  <c r="M71" i="1"/>
  <c r="F53" i="9" s="1"/>
  <c r="BD71" i="1"/>
  <c r="I241" i="9"/>
  <c r="BF71" i="1"/>
  <c r="BQ71" i="1"/>
  <c r="C623" i="1" s="1"/>
  <c r="AM71" i="1"/>
  <c r="D181" i="9" s="1"/>
  <c r="E71" i="1"/>
  <c r="C498" i="1" s="1"/>
  <c r="G498" i="1" s="1"/>
  <c r="K71" i="1"/>
  <c r="BY71" i="1"/>
  <c r="Y71" i="1"/>
  <c r="H540" i="1"/>
  <c r="C632" i="1"/>
  <c r="D391" i="1"/>
  <c r="C142" i="8" s="1"/>
  <c r="C620" i="1"/>
  <c r="C547" i="1"/>
  <c r="C555" i="1"/>
  <c r="C503" i="1"/>
  <c r="G503" i="1" s="1"/>
  <c r="F277" i="9"/>
  <c r="C701" i="1"/>
  <c r="C683" i="1"/>
  <c r="C552" i="1"/>
  <c r="C277" i="9"/>
  <c r="H117" i="9"/>
  <c r="C511" i="1"/>
  <c r="G511" i="1" s="1"/>
  <c r="H149" i="9"/>
  <c r="D337" i="9"/>
  <c r="D113" i="9"/>
  <c r="C699" i="1"/>
  <c r="F149" i="9"/>
  <c r="D373" i="9"/>
  <c r="C675" i="1"/>
  <c r="G49" i="9"/>
  <c r="D17" i="9"/>
  <c r="C571" i="1"/>
  <c r="H81" i="9"/>
  <c r="I145" i="9"/>
  <c r="C700" i="1"/>
  <c r="C640" i="1"/>
  <c r="H341" i="9"/>
  <c r="C528" i="1"/>
  <c r="G528" i="1" s="1"/>
  <c r="C568" i="1"/>
  <c r="C560" i="1"/>
  <c r="C682" i="1"/>
  <c r="C541" i="1"/>
  <c r="I309" i="9"/>
  <c r="C643" i="1"/>
  <c r="C713" i="1"/>
  <c r="C305" i="9"/>
  <c r="C510" i="1"/>
  <c r="G510" i="1" s="1"/>
  <c r="C102" i="8"/>
  <c r="I181" i="9"/>
  <c r="I53" i="9"/>
  <c r="G305" i="9"/>
  <c r="I117" i="9"/>
  <c r="F337" i="9"/>
  <c r="C695" i="1"/>
  <c r="G17" i="9"/>
  <c r="C709" i="1"/>
  <c r="H517" i="1"/>
  <c r="E17" i="9"/>
  <c r="C681" i="1"/>
  <c r="C630" i="1"/>
  <c r="I209" i="9"/>
  <c r="C50" i="8"/>
  <c r="D245" i="9"/>
  <c r="C641" i="1"/>
  <c r="D49" i="9"/>
  <c r="C341" i="9"/>
  <c r="C553" i="1"/>
  <c r="C636" i="1"/>
  <c r="D277" i="9"/>
  <c r="I337" i="9"/>
  <c r="E49" i="9"/>
  <c r="F145" i="9"/>
  <c r="C337" i="9"/>
  <c r="H113" i="9"/>
  <c r="H241" i="9"/>
  <c r="C533" i="1"/>
  <c r="G533" i="1" s="1"/>
  <c r="C705" i="1"/>
  <c r="E181" i="9"/>
  <c r="H273" i="9"/>
  <c r="C639" i="1"/>
  <c r="H309" i="9"/>
  <c r="C564" i="1"/>
  <c r="C241" i="9"/>
  <c r="C12" i="9"/>
  <c r="CE62" i="1"/>
  <c r="C677" i="1"/>
  <c r="E53" i="9"/>
  <c r="C505" i="1"/>
  <c r="G505" i="1" s="1"/>
  <c r="C674" i="1"/>
  <c r="C502" i="1"/>
  <c r="G502" i="1" s="1"/>
  <c r="I21" i="9"/>
  <c r="F209" i="9"/>
  <c r="I17" i="9"/>
  <c r="E337" i="9"/>
  <c r="D305" i="9"/>
  <c r="I113" i="9"/>
  <c r="G81" i="9"/>
  <c r="C145" i="9"/>
  <c r="H305" i="9"/>
  <c r="H17" i="9"/>
  <c r="C113" i="9"/>
  <c r="D81" i="9"/>
  <c r="H337" i="9"/>
  <c r="F177" i="9"/>
  <c r="E177" i="9"/>
  <c r="E113" i="9"/>
  <c r="H49" i="9"/>
  <c r="E305" i="9"/>
  <c r="D241" i="9"/>
  <c r="E241" i="9"/>
  <c r="C81" i="9"/>
  <c r="D273" i="9"/>
  <c r="H145" i="9"/>
  <c r="D145" i="9"/>
  <c r="I49" i="9"/>
  <c r="E273" i="9"/>
  <c r="D369" i="9"/>
  <c r="G273" i="9"/>
  <c r="I81" i="9"/>
  <c r="C67" i="1"/>
  <c r="C71" i="1" s="1"/>
  <c r="CE52" i="1"/>
  <c r="C273" i="9"/>
  <c r="G145" i="9"/>
  <c r="F273" i="9"/>
  <c r="C177" i="9"/>
  <c r="G177" i="9"/>
  <c r="I177" i="9"/>
  <c r="C209" i="9"/>
  <c r="C49" i="9"/>
  <c r="E81" i="9"/>
  <c r="E209" i="9"/>
  <c r="I305" i="9"/>
  <c r="F497" i="1"/>
  <c r="H497" i="1"/>
  <c r="F499" i="1"/>
  <c r="H499" i="1"/>
  <c r="F501" i="1"/>
  <c r="H501" i="1" s="1"/>
  <c r="F511" i="1"/>
  <c r="H511" i="1"/>
  <c r="F522" i="1"/>
  <c r="H522" i="1"/>
  <c r="F510" i="1"/>
  <c r="H510" i="1"/>
  <c r="F513" i="1"/>
  <c r="H51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07" i="1"/>
  <c r="F507" i="1"/>
  <c r="F518" i="1"/>
  <c r="H546" i="1"/>
  <c r="F546" i="1"/>
  <c r="F506" i="1"/>
  <c r="H506" i="1"/>
  <c r="H500" i="1"/>
  <c r="F500" i="1"/>
  <c r="F509" i="1"/>
  <c r="H509" i="1"/>
  <c r="H514" i="1" l="1"/>
  <c r="C536" i="1"/>
  <c r="G536" i="1" s="1"/>
  <c r="C619" i="1"/>
  <c r="H515" i="1"/>
  <c r="H505" i="1"/>
  <c r="C671" i="1"/>
  <c r="C499" i="1"/>
  <c r="G499" i="1" s="1"/>
  <c r="C702" i="1"/>
  <c r="C708" i="1"/>
  <c r="C544" i="1"/>
  <c r="G544" i="1" s="1"/>
  <c r="C559" i="1"/>
  <c r="C558" i="1"/>
  <c r="C562" i="1"/>
  <c r="C373" i="9"/>
  <c r="F309" i="9"/>
  <c r="C678" i="1"/>
  <c r="H213" i="9"/>
  <c r="C638" i="1"/>
  <c r="C622" i="1"/>
  <c r="G53" i="9"/>
  <c r="C507" i="1"/>
  <c r="G507" i="1" s="1"/>
  <c r="C543" i="1"/>
  <c r="I213" i="9"/>
  <c r="D21" i="9"/>
  <c r="I149" i="9"/>
  <c r="C532" i="1"/>
  <c r="G532" i="1" s="1"/>
  <c r="C669" i="1"/>
  <c r="C704" i="1"/>
  <c r="C542" i="1"/>
  <c r="C631" i="1"/>
  <c r="C563" i="1"/>
  <c r="D393" i="1"/>
  <c r="C146" i="8" s="1"/>
  <c r="C647" i="1"/>
  <c r="G309" i="9"/>
  <c r="C672" i="1"/>
  <c r="I341" i="9"/>
  <c r="C500" i="1"/>
  <c r="G500" i="1" s="1"/>
  <c r="C692" i="1"/>
  <c r="C520" i="1"/>
  <c r="G520" i="1" s="1"/>
  <c r="C506" i="1"/>
  <c r="G506" i="1" s="1"/>
  <c r="C690" i="1"/>
  <c r="C518" i="1"/>
  <c r="D117" i="9"/>
  <c r="C624" i="1"/>
  <c r="G245" i="9"/>
  <c r="C549" i="1"/>
  <c r="C644" i="1"/>
  <c r="F341" i="9"/>
  <c r="C569" i="1"/>
  <c r="H245" i="9"/>
  <c r="C614" i="1"/>
  <c r="C550" i="1"/>
  <c r="C567" i="1"/>
  <c r="C642" i="1"/>
  <c r="D341" i="9"/>
  <c r="G341" i="9"/>
  <c r="C570" i="1"/>
  <c r="C645" i="1"/>
  <c r="C687" i="1"/>
  <c r="H85" i="9"/>
  <c r="D53" i="9"/>
  <c r="C504" i="1"/>
  <c r="G504" i="1" s="1"/>
  <c r="C676" i="1"/>
  <c r="I245" i="9"/>
  <c r="C629" i="1"/>
  <c r="C551" i="1"/>
  <c r="C711" i="1"/>
  <c r="D213" i="9"/>
  <c r="C526" i="1"/>
  <c r="G526" i="1" s="1"/>
  <c r="C698" i="1"/>
  <c r="E149" i="9"/>
  <c r="E21" i="9"/>
  <c r="C670" i="1"/>
  <c r="C548" i="1"/>
  <c r="C633" i="1"/>
  <c r="F245" i="9"/>
  <c r="F536" i="1"/>
  <c r="H536" i="1"/>
  <c r="I364" i="9"/>
  <c r="C428" i="1"/>
  <c r="C21" i="9"/>
  <c r="C496" i="1"/>
  <c r="G496" i="1" s="1"/>
  <c r="C668" i="1"/>
  <c r="CE67" i="1"/>
  <c r="CE71" i="1" s="1"/>
  <c r="C17" i="9"/>
  <c r="F532" i="1"/>
  <c r="H532" i="1"/>
  <c r="H545" i="1"/>
  <c r="F545" i="1"/>
  <c r="H525" i="1"/>
  <c r="F525" i="1"/>
  <c r="H529" i="1"/>
  <c r="F529" i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G550" i="1" l="1"/>
  <c r="H550" i="1"/>
  <c r="G518" i="1"/>
  <c r="H518" i="1"/>
  <c r="H544" i="1"/>
  <c r="D396" i="1"/>
  <c r="C151" i="8" s="1"/>
  <c r="C648" i="1"/>
  <c r="M716" i="1" s="1"/>
  <c r="D615" i="1"/>
  <c r="H496" i="1"/>
  <c r="F496" i="1"/>
  <c r="C716" i="1"/>
  <c r="I373" i="9"/>
  <c r="C715" i="1"/>
  <c r="I369" i="9"/>
  <c r="C433" i="1"/>
  <c r="C441" i="1" s="1"/>
  <c r="D630" i="1" l="1"/>
  <c r="D691" i="1"/>
  <c r="D670" i="1"/>
  <c r="D689" i="1"/>
  <c r="D690" i="1"/>
  <c r="D706" i="1"/>
  <c r="D682" i="1"/>
  <c r="D680" i="1"/>
  <c r="D686" i="1"/>
  <c r="D679" i="1"/>
  <c r="D699" i="1"/>
  <c r="D712" i="1"/>
  <c r="D624" i="1"/>
  <c r="D676" i="1"/>
  <c r="D700" i="1"/>
  <c r="D640" i="1"/>
  <c r="D646" i="1"/>
  <c r="D711" i="1"/>
  <c r="D623" i="1"/>
  <c r="D629" i="1"/>
  <c r="D709" i="1"/>
  <c r="D713" i="1"/>
  <c r="D710" i="1"/>
  <c r="D626" i="1"/>
  <c r="D671" i="1"/>
  <c r="D622" i="1"/>
  <c r="D620" i="1"/>
  <c r="D683" i="1"/>
  <c r="D638" i="1"/>
  <c r="D631" i="1"/>
  <c r="D634" i="1"/>
  <c r="D668" i="1"/>
  <c r="D681" i="1"/>
  <c r="D617" i="1"/>
  <c r="D675" i="1"/>
  <c r="D701" i="1"/>
  <c r="D688" i="1"/>
  <c r="D697" i="1"/>
  <c r="D674" i="1"/>
  <c r="D642" i="1"/>
  <c r="D698" i="1"/>
  <c r="D625" i="1"/>
  <c r="D618" i="1"/>
  <c r="D678" i="1"/>
  <c r="D677" i="1"/>
  <c r="D628" i="1"/>
  <c r="D621" i="1"/>
  <c r="D632" i="1"/>
  <c r="D703" i="1"/>
  <c r="D643" i="1"/>
  <c r="D645" i="1"/>
  <c r="D707" i="1"/>
  <c r="D669" i="1"/>
  <c r="D672" i="1"/>
  <c r="D693" i="1"/>
  <c r="D637" i="1"/>
  <c r="D702" i="1"/>
  <c r="D616" i="1"/>
  <c r="D636" i="1"/>
  <c r="D708" i="1"/>
  <c r="D644" i="1"/>
  <c r="D639" i="1"/>
  <c r="D619" i="1"/>
  <c r="D685" i="1"/>
  <c r="D692" i="1"/>
  <c r="D696" i="1"/>
  <c r="D694" i="1"/>
  <c r="D633" i="1"/>
  <c r="D647" i="1"/>
  <c r="D627" i="1"/>
  <c r="D695" i="1"/>
  <c r="D705" i="1"/>
  <c r="D635" i="1"/>
  <c r="D673" i="1"/>
  <c r="D641" i="1"/>
  <c r="D704" i="1"/>
  <c r="D687" i="1"/>
  <c r="D684" i="1"/>
  <c r="D716" i="1"/>
  <c r="E623" i="1" l="1"/>
  <c r="E612" i="1"/>
  <c r="D715" i="1"/>
  <c r="E716" i="1" l="1"/>
  <c r="E644" i="1"/>
  <c r="E637" i="1"/>
  <c r="E697" i="1"/>
  <c r="E643" i="1"/>
  <c r="E709" i="1"/>
  <c r="E671" i="1"/>
  <c r="E628" i="1"/>
  <c r="E690" i="1"/>
  <c r="E634" i="1"/>
  <c r="E674" i="1"/>
  <c r="E706" i="1"/>
  <c r="E677" i="1"/>
  <c r="E631" i="1"/>
  <c r="E701" i="1"/>
  <c r="E624" i="1"/>
  <c r="E707" i="1"/>
  <c r="E680" i="1"/>
  <c r="E695" i="1"/>
  <c r="E641" i="1"/>
  <c r="E647" i="1"/>
  <c r="E683" i="1"/>
  <c r="E669" i="1"/>
  <c r="E702" i="1"/>
  <c r="E694" i="1"/>
  <c r="E689" i="1"/>
  <c r="E700" i="1"/>
  <c r="E629" i="1"/>
  <c r="E711" i="1"/>
  <c r="E635" i="1"/>
  <c r="E703" i="1"/>
  <c r="E705" i="1"/>
  <c r="E688" i="1"/>
  <c r="E693" i="1"/>
  <c r="E636" i="1"/>
  <c r="E639" i="1"/>
  <c r="E625" i="1"/>
  <c r="E676" i="1"/>
  <c r="E645" i="1"/>
  <c r="E627" i="1"/>
  <c r="E679" i="1"/>
  <c r="E626" i="1"/>
  <c r="E698" i="1"/>
  <c r="E708" i="1"/>
  <c r="E682" i="1"/>
  <c r="E685" i="1"/>
  <c r="E638" i="1"/>
  <c r="E704" i="1"/>
  <c r="E692" i="1"/>
  <c r="E678" i="1"/>
  <c r="E642" i="1"/>
  <c r="E712" i="1"/>
  <c r="E646" i="1"/>
  <c r="E633" i="1"/>
  <c r="E670" i="1"/>
  <c r="E696" i="1"/>
  <c r="E681" i="1"/>
  <c r="E686" i="1"/>
  <c r="E691" i="1"/>
  <c r="E632" i="1"/>
  <c r="E668" i="1"/>
  <c r="E672" i="1"/>
  <c r="E699" i="1"/>
  <c r="E673" i="1"/>
  <c r="E630" i="1"/>
  <c r="E640" i="1"/>
  <c r="E684" i="1"/>
  <c r="E710" i="1"/>
  <c r="E713" i="1"/>
  <c r="E675" i="1"/>
  <c r="E687" i="1"/>
  <c r="F624" i="1" l="1"/>
  <c r="E715" i="1"/>
  <c r="F625" i="1" l="1"/>
  <c r="F709" i="1"/>
  <c r="F688" i="1"/>
  <c r="F628" i="1"/>
  <c r="F669" i="1"/>
  <c r="F638" i="1"/>
  <c r="F698" i="1"/>
  <c r="F626" i="1"/>
  <c r="F668" i="1"/>
  <c r="F645" i="1"/>
  <c r="F689" i="1"/>
  <c r="F636" i="1"/>
  <c r="F699" i="1"/>
  <c r="F711" i="1"/>
  <c r="F700" i="1"/>
  <c r="F643" i="1"/>
  <c r="F629" i="1"/>
  <c r="F687" i="1"/>
  <c r="F670" i="1"/>
  <c r="F702" i="1"/>
  <c r="F696" i="1"/>
  <c r="F644" i="1"/>
  <c r="F716" i="1"/>
  <c r="F675" i="1"/>
  <c r="F633" i="1"/>
  <c r="F681" i="1"/>
  <c r="F713" i="1"/>
  <c r="F712" i="1"/>
  <c r="F686" i="1"/>
  <c r="F707" i="1"/>
  <c r="F672" i="1"/>
  <c r="F685" i="1"/>
  <c r="F634" i="1"/>
  <c r="F701" i="1"/>
  <c r="F705" i="1"/>
  <c r="F693" i="1"/>
  <c r="F635" i="1"/>
  <c r="F642" i="1"/>
  <c r="F631" i="1"/>
  <c r="F674" i="1"/>
  <c r="F710" i="1"/>
  <c r="F671" i="1"/>
  <c r="F706" i="1"/>
  <c r="F639" i="1"/>
  <c r="F632" i="1"/>
  <c r="F684" i="1"/>
  <c r="F646" i="1"/>
  <c r="F690" i="1"/>
  <c r="F677" i="1"/>
  <c r="F708" i="1"/>
  <c r="F678" i="1"/>
  <c r="F673" i="1"/>
  <c r="F627" i="1"/>
  <c r="F704" i="1"/>
  <c r="F692" i="1"/>
  <c r="F697" i="1"/>
  <c r="F703" i="1"/>
  <c r="F641" i="1"/>
  <c r="F647" i="1"/>
  <c r="F640" i="1"/>
  <c r="F676" i="1"/>
  <c r="F694" i="1"/>
  <c r="F637" i="1"/>
  <c r="F630" i="1"/>
  <c r="F682" i="1"/>
  <c r="F683" i="1"/>
  <c r="F695" i="1"/>
  <c r="F680" i="1"/>
  <c r="F679" i="1"/>
  <c r="F691" i="1"/>
  <c r="F715" i="1" l="1"/>
  <c r="G625" i="1"/>
  <c r="G712" i="1" l="1"/>
  <c r="G672" i="1"/>
  <c r="G632" i="1"/>
  <c r="G671" i="1"/>
  <c r="G646" i="1"/>
  <c r="G688" i="1"/>
  <c r="G641" i="1"/>
  <c r="G713" i="1"/>
  <c r="G704" i="1"/>
  <c r="G668" i="1"/>
  <c r="G645" i="1"/>
  <c r="G644" i="1"/>
  <c r="G701" i="1"/>
  <c r="G631" i="1"/>
  <c r="G670" i="1"/>
  <c r="G679" i="1"/>
  <c r="G682" i="1"/>
  <c r="G700" i="1"/>
  <c r="G674" i="1"/>
  <c r="G705" i="1"/>
  <c r="G689" i="1"/>
  <c r="G669" i="1"/>
  <c r="G699" i="1"/>
  <c r="G633" i="1"/>
  <c r="G685" i="1"/>
  <c r="G637" i="1"/>
  <c r="G647" i="1"/>
  <c r="G706" i="1"/>
  <c r="G710" i="1"/>
  <c r="G683" i="1"/>
  <c r="G692" i="1"/>
  <c r="G691" i="1"/>
  <c r="G693" i="1"/>
  <c r="G676" i="1"/>
  <c r="G707" i="1"/>
  <c r="G694" i="1"/>
  <c r="G629" i="1"/>
  <c r="G696" i="1"/>
  <c r="G626" i="1"/>
  <c r="G702" i="1"/>
  <c r="G708" i="1"/>
  <c r="G643" i="1"/>
  <c r="G635" i="1"/>
  <c r="G675" i="1"/>
  <c r="G634" i="1"/>
  <c r="G695" i="1"/>
  <c r="G627" i="1"/>
  <c r="G703" i="1"/>
  <c r="G698" i="1"/>
  <c r="G680" i="1"/>
  <c r="G709" i="1"/>
  <c r="G687" i="1"/>
  <c r="G639" i="1"/>
  <c r="G686" i="1"/>
  <c r="G681" i="1"/>
  <c r="G628" i="1"/>
  <c r="G690" i="1"/>
  <c r="G640" i="1"/>
  <c r="G711" i="1"/>
  <c r="G697" i="1"/>
  <c r="G716" i="1"/>
  <c r="G678" i="1"/>
  <c r="G684" i="1"/>
  <c r="G636" i="1"/>
  <c r="G638" i="1"/>
  <c r="G677" i="1"/>
  <c r="G673" i="1"/>
  <c r="G630" i="1"/>
  <c r="G642" i="1"/>
  <c r="H628" i="1" l="1"/>
  <c r="G715" i="1"/>
  <c r="H683" i="1" l="1"/>
  <c r="H695" i="1"/>
  <c r="H644" i="1"/>
  <c r="H673" i="1"/>
  <c r="H701" i="1"/>
  <c r="H670" i="1"/>
  <c r="H691" i="1"/>
  <c r="H688" i="1"/>
  <c r="H646" i="1"/>
  <c r="H668" i="1"/>
  <c r="H632" i="1"/>
  <c r="H679" i="1"/>
  <c r="H697" i="1"/>
  <c r="H631" i="1"/>
  <c r="H706" i="1"/>
  <c r="H634" i="1"/>
  <c r="H698" i="1"/>
  <c r="H636" i="1"/>
  <c r="H710" i="1"/>
  <c r="H678" i="1"/>
  <c r="H699" i="1"/>
  <c r="H674" i="1"/>
  <c r="H672" i="1"/>
  <c r="H700" i="1"/>
  <c r="H716" i="1"/>
  <c r="H693" i="1"/>
  <c r="H681" i="1"/>
  <c r="H696" i="1"/>
  <c r="H687" i="1"/>
  <c r="H703" i="1"/>
  <c r="H682" i="1"/>
  <c r="H675" i="1"/>
  <c r="H633" i="1"/>
  <c r="H643" i="1"/>
  <c r="H635" i="1"/>
  <c r="H645" i="1"/>
  <c r="H637" i="1"/>
  <c r="H709" i="1"/>
  <c r="H671" i="1"/>
  <c r="H711" i="1"/>
  <c r="H630" i="1"/>
  <c r="H669" i="1"/>
  <c r="H676" i="1"/>
  <c r="H686" i="1"/>
  <c r="H642" i="1"/>
  <c r="H694" i="1"/>
  <c r="H689" i="1"/>
  <c r="H685" i="1"/>
  <c r="H707" i="1"/>
  <c r="H712" i="1"/>
  <c r="H684" i="1"/>
  <c r="H690" i="1"/>
  <c r="H629" i="1"/>
  <c r="H705" i="1"/>
  <c r="H704" i="1"/>
  <c r="H641" i="1"/>
  <c r="H702" i="1"/>
  <c r="H677" i="1"/>
  <c r="H640" i="1"/>
  <c r="H692" i="1"/>
  <c r="H708" i="1"/>
  <c r="H713" i="1"/>
  <c r="H639" i="1"/>
  <c r="H638" i="1"/>
  <c r="H647" i="1"/>
  <c r="H680" i="1"/>
  <c r="H715" i="1" l="1"/>
  <c r="I629" i="1"/>
  <c r="I716" i="1" l="1"/>
  <c r="I683" i="1"/>
  <c r="I704" i="1"/>
  <c r="I708" i="1"/>
  <c r="I685" i="1"/>
  <c r="I690" i="1"/>
  <c r="I639" i="1"/>
  <c r="I638" i="1"/>
  <c r="I696" i="1"/>
  <c r="I680" i="1"/>
  <c r="I713" i="1"/>
  <c r="I678" i="1"/>
  <c r="I637" i="1"/>
  <c r="I647" i="1"/>
  <c r="I672" i="1"/>
  <c r="I709" i="1"/>
  <c r="I705" i="1"/>
  <c r="I689" i="1"/>
  <c r="I694" i="1"/>
  <c r="I673" i="1"/>
  <c r="I699" i="1"/>
  <c r="I688" i="1"/>
  <c r="I701" i="1"/>
  <c r="I632" i="1"/>
  <c r="I703" i="1"/>
  <c r="I687" i="1"/>
  <c r="I671" i="1"/>
  <c r="I707" i="1"/>
  <c r="I670" i="1"/>
  <c r="I681" i="1"/>
  <c r="I711" i="1"/>
  <c r="I634" i="1"/>
  <c r="I636" i="1"/>
  <c r="I677" i="1"/>
  <c r="I697" i="1"/>
  <c r="I712" i="1"/>
  <c r="I646" i="1"/>
  <c r="I675" i="1"/>
  <c r="I686" i="1"/>
  <c r="I631" i="1"/>
  <c r="I635" i="1"/>
  <c r="I644" i="1"/>
  <c r="I695" i="1"/>
  <c r="I643" i="1"/>
  <c r="I633" i="1"/>
  <c r="I692" i="1"/>
  <c r="I676" i="1"/>
  <c r="I640" i="1"/>
  <c r="I630" i="1"/>
  <c r="I669" i="1"/>
  <c r="I674" i="1"/>
  <c r="I641" i="1"/>
  <c r="I702" i="1"/>
  <c r="I700" i="1"/>
  <c r="I691" i="1"/>
  <c r="I698" i="1"/>
  <c r="I679" i="1"/>
  <c r="I668" i="1"/>
  <c r="I682" i="1"/>
  <c r="I710" i="1"/>
  <c r="I706" i="1"/>
  <c r="I645" i="1"/>
  <c r="I642" i="1"/>
  <c r="I684" i="1"/>
  <c r="I693" i="1"/>
  <c r="I715" i="1" l="1"/>
  <c r="J630" i="1"/>
  <c r="J639" i="1" l="1"/>
  <c r="J707" i="1"/>
  <c r="J669" i="1"/>
  <c r="J708" i="1"/>
  <c r="J685" i="1"/>
  <c r="J642" i="1"/>
  <c r="J687" i="1"/>
  <c r="J705" i="1"/>
  <c r="J678" i="1"/>
  <c r="J673" i="1"/>
  <c r="J638" i="1"/>
  <c r="J709" i="1"/>
  <c r="J693" i="1"/>
  <c r="J692" i="1"/>
  <c r="J684" i="1"/>
  <c r="J695" i="1"/>
  <c r="J706" i="1"/>
  <c r="J704" i="1"/>
  <c r="J646" i="1"/>
  <c r="J674" i="1"/>
  <c r="J699" i="1"/>
  <c r="J672" i="1"/>
  <c r="J643" i="1"/>
  <c r="J637" i="1"/>
  <c r="J694" i="1"/>
  <c r="J635" i="1"/>
  <c r="J689" i="1"/>
  <c r="J668" i="1"/>
  <c r="J691" i="1"/>
  <c r="J677" i="1"/>
  <c r="J640" i="1"/>
  <c r="J716" i="1"/>
  <c r="J712" i="1"/>
  <c r="J671" i="1"/>
  <c r="J679" i="1"/>
  <c r="J641" i="1"/>
  <c r="J710" i="1"/>
  <c r="J698" i="1"/>
  <c r="J686" i="1"/>
  <c r="J701" i="1"/>
  <c r="J680" i="1"/>
  <c r="J711" i="1"/>
  <c r="J675" i="1"/>
  <c r="J644" i="1"/>
  <c r="J690" i="1"/>
  <c r="J633" i="1"/>
  <c r="J634" i="1"/>
  <c r="J670" i="1"/>
  <c r="J688" i="1"/>
  <c r="J647" i="1"/>
  <c r="J681" i="1"/>
  <c r="J713" i="1"/>
  <c r="J703" i="1"/>
  <c r="J682" i="1"/>
  <c r="J697" i="1"/>
  <c r="J696" i="1"/>
  <c r="J631" i="1"/>
  <c r="J702" i="1"/>
  <c r="J676" i="1"/>
  <c r="J700" i="1"/>
  <c r="J683" i="1"/>
  <c r="J645" i="1"/>
  <c r="J636" i="1"/>
  <c r="J632" i="1"/>
  <c r="J715" i="1" l="1"/>
  <c r="K644" i="1"/>
  <c r="L647" i="1"/>
  <c r="K716" i="1" l="1"/>
  <c r="K708" i="1"/>
  <c r="K686" i="1"/>
  <c r="K678" i="1"/>
  <c r="K705" i="1"/>
  <c r="K673" i="1"/>
  <c r="K702" i="1"/>
  <c r="K674" i="1"/>
  <c r="K711" i="1"/>
  <c r="K688" i="1"/>
  <c r="K710" i="1"/>
  <c r="K709" i="1"/>
  <c r="K681" i="1"/>
  <c r="K707" i="1"/>
  <c r="K704" i="1"/>
  <c r="K697" i="1"/>
  <c r="K671" i="1"/>
  <c r="K691" i="1"/>
  <c r="K687" i="1"/>
  <c r="K670" i="1"/>
  <c r="K684" i="1"/>
  <c r="K683" i="1"/>
  <c r="K699" i="1"/>
  <c r="K676" i="1"/>
  <c r="K680" i="1"/>
  <c r="K698" i="1"/>
  <c r="K675" i="1"/>
  <c r="K695" i="1"/>
  <c r="K700" i="1"/>
  <c r="K693" i="1"/>
  <c r="K689" i="1"/>
  <c r="K694" i="1"/>
  <c r="K669" i="1"/>
  <c r="K685" i="1"/>
  <c r="K703" i="1"/>
  <c r="K692" i="1"/>
  <c r="K696" i="1"/>
  <c r="K712" i="1"/>
  <c r="K682" i="1"/>
  <c r="K701" i="1"/>
  <c r="K672" i="1"/>
  <c r="K690" i="1"/>
  <c r="K677" i="1"/>
  <c r="K679" i="1"/>
  <c r="K668" i="1"/>
  <c r="K706" i="1"/>
  <c r="K713" i="1"/>
  <c r="L685" i="1"/>
  <c r="L696" i="1"/>
  <c r="L671" i="1"/>
  <c r="L712" i="1"/>
  <c r="L668" i="1"/>
  <c r="L682" i="1"/>
  <c r="L710" i="1"/>
  <c r="L691" i="1"/>
  <c r="L683" i="1"/>
  <c r="L716" i="1"/>
  <c r="L688" i="1"/>
  <c r="M688" i="1" s="1"/>
  <c r="L689" i="1"/>
  <c r="L686" i="1"/>
  <c r="L697" i="1"/>
  <c r="L677" i="1"/>
  <c r="L684" i="1"/>
  <c r="L700" i="1"/>
  <c r="L703" i="1"/>
  <c r="L680" i="1"/>
  <c r="L713" i="1"/>
  <c r="L695" i="1"/>
  <c r="M695" i="1" s="1"/>
  <c r="L673" i="1"/>
  <c r="L674" i="1"/>
  <c r="L692" i="1"/>
  <c r="L701" i="1"/>
  <c r="M701" i="1" s="1"/>
  <c r="L681" i="1"/>
  <c r="L708" i="1"/>
  <c r="M708" i="1" s="1"/>
  <c r="L698" i="1"/>
  <c r="L690" i="1"/>
  <c r="L699" i="1"/>
  <c r="L678" i="1"/>
  <c r="L669" i="1"/>
  <c r="L705" i="1"/>
  <c r="L702" i="1"/>
  <c r="L709" i="1"/>
  <c r="L672" i="1"/>
  <c r="L706" i="1"/>
  <c r="L687" i="1"/>
  <c r="L704" i="1"/>
  <c r="L694" i="1"/>
  <c r="L707" i="1"/>
  <c r="L675" i="1"/>
  <c r="L693" i="1"/>
  <c r="M693" i="1" s="1"/>
  <c r="L670" i="1"/>
  <c r="L679" i="1"/>
  <c r="M679" i="1" s="1"/>
  <c r="L711" i="1"/>
  <c r="M711" i="1" s="1"/>
  <c r="L676" i="1"/>
  <c r="M689" i="1" l="1"/>
  <c r="M713" i="1"/>
  <c r="M681" i="1"/>
  <c r="M696" i="1"/>
  <c r="C151" i="9" s="1"/>
  <c r="M707" i="1"/>
  <c r="G183" i="9" s="1"/>
  <c r="M706" i="1"/>
  <c r="M690" i="1"/>
  <c r="D119" i="9" s="1"/>
  <c r="M683" i="1"/>
  <c r="M685" i="1"/>
  <c r="F87" i="9" s="1"/>
  <c r="M672" i="1"/>
  <c r="G23" i="9" s="1"/>
  <c r="M669" i="1"/>
  <c r="M698" i="1"/>
  <c r="M673" i="1"/>
  <c r="H23" i="9" s="1"/>
  <c r="M684" i="1"/>
  <c r="M691" i="1"/>
  <c r="M712" i="1"/>
  <c r="M675" i="1"/>
  <c r="C55" i="9" s="1"/>
  <c r="M687" i="1"/>
  <c r="M702" i="1"/>
  <c r="I151" i="9" s="1"/>
  <c r="M699" i="1"/>
  <c r="F151" i="9" s="1"/>
  <c r="M703" i="1"/>
  <c r="C183" i="9" s="1"/>
  <c r="M682" i="1"/>
  <c r="M670" i="1"/>
  <c r="E23" i="9" s="1"/>
  <c r="M694" i="1"/>
  <c r="M692" i="1"/>
  <c r="M676" i="1"/>
  <c r="D55" i="9" s="1"/>
  <c r="M709" i="1"/>
  <c r="I183" i="9" s="1"/>
  <c r="M678" i="1"/>
  <c r="F55" i="9" s="1"/>
  <c r="M674" i="1"/>
  <c r="M697" i="1"/>
  <c r="D151" i="9" s="1"/>
  <c r="K715" i="1"/>
  <c r="I55" i="9"/>
  <c r="G55" i="9"/>
  <c r="M705" i="1"/>
  <c r="H151" i="9"/>
  <c r="I119" i="9"/>
  <c r="M700" i="1"/>
  <c r="M686" i="1"/>
  <c r="L715" i="1"/>
  <c r="M668" i="1"/>
  <c r="D215" i="9"/>
  <c r="F215" i="9"/>
  <c r="C119" i="9"/>
  <c r="G119" i="9"/>
  <c r="M704" i="1"/>
  <c r="H183" i="9"/>
  <c r="M680" i="1"/>
  <c r="M677" i="1"/>
  <c r="I87" i="9"/>
  <c r="M710" i="1"/>
  <c r="M671" i="1"/>
  <c r="E87" i="9" l="1"/>
  <c r="F183" i="9"/>
  <c r="E151" i="9"/>
  <c r="D87" i="9"/>
  <c r="H87" i="9"/>
  <c r="E119" i="9"/>
  <c r="D23" i="9"/>
  <c r="C87" i="9"/>
  <c r="E215" i="9"/>
  <c r="H119" i="9"/>
  <c r="F119" i="9"/>
  <c r="I23" i="9"/>
  <c r="C215" i="9"/>
  <c r="C23" i="9"/>
  <c r="M715" i="1"/>
  <c r="G87" i="9"/>
  <c r="E183" i="9"/>
  <c r="D183" i="9"/>
  <c r="G151" i="9"/>
  <c r="H55" i="9"/>
  <c r="F23" i="9"/>
  <c r="E55" i="9"/>
</calcChain>
</file>

<file path=xl/sharedStrings.xml><?xml version="1.0" encoding="utf-8"?>
<sst xmlns="http://schemas.openxmlformats.org/spreadsheetml/2006/main" count="4669" uniqueCount="1280">
  <si>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</si>
  <si>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</si>
  <si>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</si>
  <si>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</si>
  <si>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</si>
  <si>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</si>
  <si>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</si>
  <si>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</si>
  <si>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</si>
  <si>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</si>
  <si>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</si>
  <si>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</si>
  <si>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</si>
  <si>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</si>
  <si>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</si>
  <si>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</si>
  <si>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</si>
  <si>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</si>
  <si>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</si>
  <si>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</si>
  <si>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</si>
  <si>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</si>
  <si>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</si>
  <si>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</si>
  <si>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</si>
  <si>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</si>
  <si>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</si>
  <si>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</si>
  <si>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</si>
  <si>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</si>
  <si>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</si>
  <si>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</si>
  <si>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</si>
  <si>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</si>
  <si>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</si>
  <si>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</si>
  <si>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</si>
  <si>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</si>
  <si>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</si>
  <si>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</si>
  <si>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</si>
  <si>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</si>
  <si>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</si>
  <si>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</si>
  <si>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</si>
  <si>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</si>
  <si>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</si>
  <si>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</si>
  <si>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</si>
  <si>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</si>
  <si>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</si>
  <si>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</si>
  <si>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</si>
  <si>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</si>
  <si>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</si>
  <si>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</si>
  <si>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</si>
  <si>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</si>
  <si>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</si>
  <si>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</si>
  <si>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</si>
  <si>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</si>
  <si>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</si>
  <si>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</si>
  <si>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</si>
  <si>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</si>
  <si>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</si>
  <si>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</si>
  <si>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</si>
  <si>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</si>
  <si>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</si>
  <si>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</si>
  <si>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</si>
  <si>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</si>
  <si>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</si>
  <si>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</si>
  <si>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</si>
  <si>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</si>
  <si>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</si>
  <si>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</si>
  <si>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</si>
  <si>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</si>
  <si>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</si>
  <si>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</si>
  <si>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</si>
  <si>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</si>
  <si>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</si>
  <si>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</si>
  <si>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</si>
  <si>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</si>
  <si>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</si>
  <si>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</si>
  <si>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</si>
  <si>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</si>
  <si>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</si>
  <si>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</si>
  <si>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</si>
  <si>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</si>
  <si>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</si>
  <si>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</si>
  <si>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</si>
  <si>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</si>
  <si>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</si>
  <si>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</si>
  <si>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</si>
  <si>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</si>
  <si>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</si>
  <si>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</si>
  <si>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</si>
  <si>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</si>
  <si>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</si>
  <si>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</si>
  <si>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</si>
  <si>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</si>
  <si>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</si>
  <si>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</si>
  <si>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</si>
  <si>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</si>
  <si>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</si>
  <si>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</si>
  <si>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</si>
  <si>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</si>
  <si>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</si>
  <si>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</si>
  <si>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</si>
  <si>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</si>
  <si>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</si>
  <si>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</si>
  <si>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</si>
  <si>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</si>
  <si>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</si>
  <si>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</si>
  <si>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</si>
  <si>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</si>
  <si>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</si>
  <si>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</si>
  <si>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</si>
  <si>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</si>
  <si>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</si>
  <si>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</si>
  <si>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</si>
  <si>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</si>
  <si>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</si>
  <si>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</si>
  <si>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</si>
  <si>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</si>
  <si>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</si>
  <si>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</si>
  <si>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</si>
  <si>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</si>
  <si>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</si>
  <si>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</si>
  <si>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</si>
  <si>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</si>
  <si>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</si>
  <si>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</si>
  <si>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</si>
  <si>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</si>
  <si>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</si>
  <si>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</si>
  <si>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</si>
  <si>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</si>
  <si>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</si>
  <si>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</si>
  <si>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</si>
  <si>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</si>
  <si>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</si>
  <si>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</si>
  <si>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</si>
  <si>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</si>
  <si>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</si>
  <si>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</si>
  <si>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</si>
  <si>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</si>
  <si>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</si>
  <si>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</si>
  <si>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</si>
  <si>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</si>
  <si>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</si>
  <si>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</si>
  <si>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</si>
  <si>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</si>
  <si>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</si>
  <si>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</si>
  <si>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</si>
  <si>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</si>
  <si>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</si>
  <si>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</si>
  <si>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</si>
  <si>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</si>
  <si>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</si>
  <si>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</si>
  <si>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</si>
  <si>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</si>
  <si>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</si>
  <si>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</si>
  <si>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</si>
  <si>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</si>
  <si>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</si>
  <si>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</si>
  <si>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</si>
  <si>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</si>
  <si>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</si>
  <si>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</si>
  <si>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</si>
  <si>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</si>
  <si>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</si>
  <si>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</si>
  <si>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</si>
  <si>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</si>
  <si>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</si>
  <si>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</si>
  <si>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</si>
  <si>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</si>
  <si>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</si>
  <si>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</si>
  <si>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</si>
  <si>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</si>
  <si>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</si>
  <si>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</si>
  <si>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</si>
  <si>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</si>
  <si>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</si>
  <si>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</si>
  <si>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</si>
  <si>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</si>
  <si>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</si>
  <si>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</si>
  <si>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</si>
  <si>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</si>
  <si>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</si>
  <si>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</si>
  <si>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</si>
  <si>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</si>
  <si>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</si>
  <si>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</si>
  <si>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</si>
  <si>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</si>
  <si>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</si>
  <si>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</si>
  <si>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</si>
  <si>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</si>
  <si>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</si>
  <si>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</si>
  <si>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</si>
  <si>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</si>
  <si>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</si>
  <si>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</si>
  <si>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</si>
  <si>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</si>
  <si>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</si>
  <si>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</si>
  <si>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</si>
  <si>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</si>
  <si>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</si>
  <si>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</si>
  <si>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</si>
  <si>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</si>
  <si>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</si>
  <si>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</si>
  <si>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</si>
  <si>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</si>
  <si>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</si>
  <si>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</si>
  <si>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</si>
  <si>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</si>
  <si>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</si>
  <si>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</si>
  <si>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</si>
  <si>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</si>
  <si>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</si>
  <si>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</si>
  <si>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</si>
  <si>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</si>
  <si>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</si>
  <si>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</si>
  <si>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</si>
  <si>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</si>
  <si>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</si>
  <si>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</si>
  <si>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</si>
  <si>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</si>
  <si>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</si>
  <si>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</si>
  <si>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</si>
  <si>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</si>
  <si>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</si>
  <si>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</si>
  <si>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</si>
  <si>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</si>
  <si>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</si>
  <si>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</si>
  <si>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</si>
  <si>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</si>
  <si>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</si>
  <si>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</si>
  <si>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</si>
  <si>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</si>
  <si>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</si>
  <si>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</si>
  <si>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</si>
  <si>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</si>
  <si>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</si>
  <si>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</si>
  <si>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</si>
  <si>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</si>
  <si>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</si>
  <si>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</si>
  <si>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</si>
  <si>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</si>
  <si>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</si>
  <si>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</si>
  <si>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</si>
  <si>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</si>
  <si>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</si>
  <si>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</si>
  <si>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</si>
  <si>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</si>
  <si>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</si>
  <si>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</si>
  <si>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</si>
  <si>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</si>
  <si>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</si>
  <si>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</si>
  <si>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</si>
  <si>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</si>
  <si>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</si>
  <si>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</si>
  <si>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</si>
  <si>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</si>
  <si>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</si>
  <si>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</si>
  <si>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</si>
  <si>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</si>
  <si>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</si>
  <si>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</si>
  <si>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</si>
  <si>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</si>
  <si>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</si>
  <si>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</si>
  <si>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</si>
  <si>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</si>
  <si>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</si>
  <si>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</si>
  <si>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</si>
  <si>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</si>
  <si>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</si>
  <si>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</si>
  <si>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</si>
  <si>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</si>
  <si>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</si>
  <si>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</si>
  <si>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</si>
  <si>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</si>
  <si>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</si>
  <si>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</si>
  <si>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</si>
  <si>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</si>
  <si>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</si>
  <si>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</si>
  <si>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</si>
  <si>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</si>
  <si>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</si>
  <si>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</si>
  <si>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</si>
  <si>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</si>
  <si>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</si>
  <si>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</si>
  <si>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</si>
  <si>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</si>
  <si>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</si>
  <si>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</si>
  <si>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</si>
  <si>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</si>
  <si>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</si>
  <si>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</si>
  <si>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</si>
  <si>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</si>
  <si>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</si>
  <si>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</si>
  <si>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</si>
  <si>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</si>
  <si>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</si>
  <si>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</si>
  <si>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</si>
  <si>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</si>
  <si>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</si>
  <si>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</si>
  <si>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</si>
  <si>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</si>
  <si>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</si>
  <si>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</si>
  <si>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</si>
  <si>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</si>
  <si>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</si>
  <si>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</si>
  <si>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</si>
  <si>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</si>
  <si>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</si>
  <si>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</si>
  <si>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</si>
  <si>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</si>
  <si>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</si>
  <si>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</si>
  <si>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</si>
  <si>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</si>
  <si>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</si>
  <si>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</si>
  <si>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</si>
  <si>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</si>
  <si>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</si>
  <si>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</si>
  <si>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</si>
  <si>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</si>
  <si>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</si>
  <si>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</si>
  <si>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</si>
  <si>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</si>
  <si>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</si>
  <si>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</si>
  <si>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</si>
  <si>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</si>
  <si>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</si>
  <si>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</si>
  <si>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</si>
  <si>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</si>
  <si>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</si>
  <si>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</si>
  <si>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</si>
  <si>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</si>
  <si>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</si>
  <si>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</si>
  <si>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</si>
  <si>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</si>
  <si>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</si>
  <si>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</si>
  <si>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</si>
  <si>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</si>
  <si>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</si>
  <si>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</si>
  <si>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</si>
  <si>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</si>
  <si>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</si>
  <si>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</si>
  <si>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</si>
  <si>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</si>
  <si>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</si>
  <si>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</si>
  <si>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</si>
  <si>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</si>
  <si>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</si>
  <si>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</si>
  <si>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</si>
  <si>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</si>
  <si>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</si>
  <si>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</si>
  <si>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</si>
  <si>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</si>
  <si>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</si>
  <si>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</si>
  <si>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</si>
  <si>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</si>
  <si>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</si>
  <si>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</si>
  <si>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</si>
  <si>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</si>
  <si>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</si>
  <si>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</si>
  <si>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</si>
  <si>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</si>
  <si>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</si>
  <si>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</si>
  <si>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</si>
  <si>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</si>
  <si>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</si>
  <si>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</si>
  <si>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</si>
  <si>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</si>
  <si>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</si>
  <si>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</si>
  <si>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</si>
  <si>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</si>
  <si>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</si>
  <si>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</si>
  <si>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</si>
  <si>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</si>
  <si>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</si>
  <si>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</si>
  <si>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</si>
  <si>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</si>
  <si>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</si>
  <si>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</si>
  <si>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</si>
  <si>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</si>
  <si>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</si>
  <si>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</si>
  <si>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</si>
  <si>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</si>
  <si>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</si>
  <si>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</si>
  <si>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</si>
  <si>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</si>
  <si>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</si>
  <si>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</si>
  <si>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</si>
  <si>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</si>
  <si>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</si>
  <si>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</si>
  <si>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</si>
  <si>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</si>
  <si>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</si>
  <si>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</si>
  <si>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</si>
  <si>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</si>
  <si>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</si>
  <si>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</si>
  <si>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</si>
  <si>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</si>
  <si>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</si>
  <si>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</si>
  <si>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</si>
  <si>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</si>
  <si>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</si>
  <si>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</si>
  <si>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</si>
  <si>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</si>
  <si>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</si>
  <si>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</si>
  <si>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</si>
  <si>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</si>
  <si>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</si>
  <si>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</si>
  <si>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</si>
  <si>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</si>
  <si>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</si>
  <si>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</si>
  <si>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</si>
  <si>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</si>
  <si>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</si>
  <si>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</si>
  <si>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</si>
  <si>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</si>
  <si>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</si>
  <si>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</si>
  <si>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</si>
  <si>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</si>
  <si>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</si>
  <si>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</si>
  <si>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</si>
  <si>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</si>
  <si>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</si>
  <si>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</si>
  <si>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</si>
  <si>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</si>
  <si>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</si>
  <si>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</si>
  <si>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</si>
  <si>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</si>
  <si>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</si>
  <si>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</si>
  <si>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</si>
  <si>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</si>
  <si>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</si>
  <si>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</si>
  <si>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</si>
  <si>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</si>
  <si>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</si>
  <si>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</si>
  <si>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</si>
  <si>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</si>
  <si>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</si>
  <si>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</si>
  <si>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</si>
  <si>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</si>
  <si>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</si>
  <si>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</si>
  <si>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</si>
  <si>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</si>
  <si>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</si>
  <si>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</si>
  <si>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</si>
  <si>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</si>
  <si>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</si>
  <si>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</si>
  <si>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</si>
  <si>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</si>
  <si>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</si>
  <si>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</si>
  <si>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</si>
  <si>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</si>
  <si>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</si>
  <si>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</si>
  <si>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</si>
  <si>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</si>
  <si>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</si>
  <si>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</si>
  <si>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</si>
  <si>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</si>
  <si>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</si>
  <si>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</si>
  <si>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</si>
  <si>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</si>
  <si>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</si>
  <si>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</si>
  <si>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</si>
  <si>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</si>
  <si>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</si>
  <si>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</si>
  <si>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</si>
  <si>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</si>
  <si>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</si>
  <si>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</si>
  <si>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</si>
  <si>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</si>
  <si>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</si>
  <si>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</si>
  <si>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</si>
  <si>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</si>
  <si>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</si>
  <si>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</si>
  <si>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</si>
  <si>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</si>
  <si>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</si>
  <si>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</si>
  <si>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</si>
  <si>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</si>
  <si>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</si>
  <si>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</si>
  <si>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</si>
  <si>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</si>
  <si>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</si>
  <si>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</si>
  <si>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</si>
  <si>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</si>
  <si>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</si>
  <si>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</si>
  <si>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</si>
  <si>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</si>
  <si>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</si>
  <si>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</si>
  <si>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</si>
  <si>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</si>
  <si>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</si>
  <si>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</si>
  <si>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</si>
  <si>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</si>
  <si>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</si>
  <si>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</si>
  <si>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</si>
  <si>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</si>
  <si>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</si>
  <si>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</si>
  <si>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</si>
  <si>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</si>
  <si>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</si>
  <si>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</si>
  <si>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</si>
  <si>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</si>
  <si>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</si>
  <si>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</si>
  <si>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</si>
  <si>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</si>
  <si>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</si>
  <si>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</si>
  <si>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</si>
  <si>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</si>
  <si>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</si>
  <si>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</si>
  <si>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</si>
  <si>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</si>
  <si>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</si>
  <si>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</si>
  <si>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</si>
  <si>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</si>
  <si>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</si>
  <si>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</si>
  <si>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</si>
  <si>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</si>
  <si>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</si>
  <si>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</si>
  <si>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</si>
  <si>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</si>
  <si>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</si>
  <si>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</si>
  <si>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</si>
  <si>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</si>
  <si>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</si>
  <si>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</si>
  <si>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</si>
  <si>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</si>
  <si>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</si>
  <si>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</si>
  <si>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</si>
  <si>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</si>
  <si>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</si>
  <si>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</si>
  <si>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</si>
  <si>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</si>
  <si>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</si>
  <si>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</si>
  <si>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</si>
  <si>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</si>
  <si>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</si>
  <si>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</si>
  <si>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</si>
  <si>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</si>
  <si>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</si>
  <si>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</si>
  <si>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</si>
  <si>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</si>
  <si>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</si>
  <si>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</si>
  <si>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</si>
  <si>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</si>
  <si>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</si>
  <si>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</si>
  <si>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</si>
  <si>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</si>
  <si>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</si>
  <si>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</si>
  <si>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</si>
  <si>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</si>
  <si>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</si>
  <si>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</si>
  <si>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</si>
  <si>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</si>
  <si>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</si>
  <si>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</si>
  <si>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</si>
  <si>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</si>
  <si>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</si>
  <si>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</si>
  <si>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</si>
  <si>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</si>
  <si>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</si>
  <si>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</si>
  <si>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</si>
  <si>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</si>
  <si>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</si>
  <si>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</si>
  <si>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</si>
  <si>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</si>
  <si>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</si>
  <si>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</si>
  <si>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</si>
  <si>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</si>
  <si>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</si>
  <si>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</si>
  <si>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</si>
  <si>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</si>
  <si>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</si>
  <si>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</si>
  <si>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</si>
  <si>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</si>
  <si>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</si>
  <si>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</si>
  <si>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</si>
  <si>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</si>
  <si>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</si>
  <si>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</si>
  <si>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</si>
  <si>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</si>
  <si>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</si>
  <si>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</si>
  <si>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</si>
  <si>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</si>
  <si>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</si>
  <si>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</si>
  <si>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</si>
  <si>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</si>
  <si>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</si>
  <si>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</si>
  <si>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</si>
  <si>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</si>
  <si>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</si>
  <si>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</si>
  <si>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</si>
  <si>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</si>
  <si>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</si>
  <si>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</si>
  <si>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</si>
  <si>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</si>
  <si>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</si>
  <si>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</si>
  <si>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</si>
  <si>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</si>
  <si>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</si>
  <si>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</si>
  <si>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</si>
  <si>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</si>
  <si>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</si>
  <si>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</si>
  <si>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</si>
  <si>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</si>
  <si>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</si>
  <si>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</si>
  <si>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</si>
  <si>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</si>
  <si>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</si>
  <si>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</si>
  <si>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</si>
  <si>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</si>
  <si>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</si>
  <si>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</si>
  <si>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</si>
  <si>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</si>
  <si>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</si>
  <si>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</si>
  <si>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</si>
  <si>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</si>
  <si>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</si>
  <si>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</si>
  <si>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</si>
  <si>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</si>
  <si>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</si>
  <si>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</si>
  <si>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</si>
  <si>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</si>
  <si>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</si>
  <si>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</si>
  <si>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</si>
  <si>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</si>
  <si>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</si>
  <si>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</si>
  <si>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</si>
  <si>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</si>
  <si>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</si>
  <si>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</si>
  <si>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</si>
  <si>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</si>
  <si>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</si>
  <si>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</si>
  <si>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</si>
  <si>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</si>
  <si>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</si>
  <si>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</si>
  <si>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</si>
  <si>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</si>
  <si>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</si>
  <si>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</si>
  <si>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</si>
  <si>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</si>
  <si>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</si>
  <si>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</si>
  <si>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</si>
  <si>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</si>
  <si>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</si>
  <si>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</si>
  <si>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</si>
  <si>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</si>
  <si>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</si>
  <si>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</si>
  <si>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</si>
  <si>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</si>
  <si>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</si>
  <si>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</si>
  <si>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</si>
  <si>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</si>
  <si>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</si>
  <si>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</si>
  <si>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</si>
  <si>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</si>
  <si>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</si>
  <si>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</si>
  <si>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</si>
  <si>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</si>
  <si>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</si>
  <si>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</si>
  <si>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</si>
  <si>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</si>
  <si>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</si>
  <si>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</si>
  <si>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</si>
  <si>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</si>
  <si>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</si>
  <si>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</si>
  <si>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</si>
  <si>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</si>
  <si>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</si>
  <si>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</si>
  <si>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</si>
  <si>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</si>
  <si>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</si>
  <si>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</si>
  <si>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</si>
  <si>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</si>
  <si>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</si>
  <si>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</si>
  <si>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</si>
  <si>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</si>
  <si>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</si>
  <si>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</si>
  <si>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</si>
  <si>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</si>
  <si>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</si>
  <si>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</si>
  <si>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</si>
  <si>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</si>
  <si>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</si>
  <si>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</si>
  <si>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</si>
  <si>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</si>
  <si>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</si>
  <si>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</si>
  <si>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</si>
  <si>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</si>
  <si>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</si>
  <si>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</si>
  <si>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</si>
  <si>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</si>
  <si>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</si>
  <si>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</si>
  <si>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</si>
  <si>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</si>
  <si>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</si>
  <si>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</si>
  <si>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</si>
  <si>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</si>
  <si>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</si>
  <si>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</si>
  <si>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</si>
  <si>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</si>
  <si>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</si>
  <si>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</si>
  <si>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</si>
  <si>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</si>
  <si>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</si>
  <si>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</si>
  <si>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</si>
  <si>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</si>
  <si>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</si>
  <si>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</si>
  <si>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</si>
  <si>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</si>
  <si>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</si>
  <si>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</si>
  <si>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</si>
  <si>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</si>
  <si>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</si>
  <si>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</si>
  <si>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</si>
  <si>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</si>
  <si>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</si>
  <si>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</si>
  <si>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</si>
  <si>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</si>
  <si>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</si>
  <si>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</si>
  <si>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</si>
  <si>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</si>
  <si>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</si>
  <si>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</si>
  <si>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</si>
  <si>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</si>
  <si>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</si>
  <si>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</si>
  <si>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</si>
  <si>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</si>
  <si>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</si>
  <si>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</si>
  <si>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</si>
  <si>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</si>
  <si>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</si>
  <si>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</si>
  <si>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</si>
  <si>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</si>
  <si>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</si>
  <si>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</si>
  <si>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</si>
  <si>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</si>
  <si>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</si>
  <si>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</si>
  <si>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</si>
  <si>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</si>
  <si>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</si>
  <si>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</si>
  <si>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</si>
  <si>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</si>
  <si>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</si>
  <si>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</si>
  <si>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</si>
  <si>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</si>
  <si>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</si>
  <si>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</si>
  <si>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</si>
  <si>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</si>
  <si>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</si>
  <si>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</si>
  <si>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</si>
  <si>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</si>
  <si>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</si>
  <si>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</si>
  <si>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</si>
  <si>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</si>
  <si>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</si>
  <si>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</si>
  <si>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</si>
  <si>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</si>
  <si>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</si>
  <si>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</si>
  <si>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</si>
  <si>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</si>
  <si>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</si>
  <si>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</si>
  <si>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</si>
  <si>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</si>
  <si>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</si>
  <si>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</si>
  <si>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</si>
  <si>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</si>
  <si>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</si>
  <si>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</si>
  <si>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</si>
  <si>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</si>
  <si>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</si>
  <si>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</si>
  <si>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</si>
  <si>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</si>
  <si>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</si>
  <si>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</si>
  <si>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</si>
  <si>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</si>
  <si>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</si>
  <si>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</si>
  <si>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</si>
  <si>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</si>
  <si>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</si>
  <si>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</si>
  <si>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</si>
  <si>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</si>
  <si>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</si>
  <si>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</si>
  <si>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</si>
  <si>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</si>
  <si>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</si>
  <si>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</si>
  <si>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</si>
  <si>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</si>
  <si>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</si>
  <si>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</si>
  <si>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</si>
  <si>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</si>
  <si>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</si>
  <si>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</si>
  <si>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</si>
  <si>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</si>
  <si>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</si>
  <si>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</si>
  <si>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</si>
  <si>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</si>
  <si>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</si>
  <si>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</si>
  <si>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</si>
  <si>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</si>
  <si>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</si>
  <si>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</si>
  <si>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</si>
  <si>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</si>
  <si>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</si>
  <si>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</si>
  <si>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</si>
  <si>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</si>
  <si>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</si>
  <si>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</si>
  <si>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</si>
  <si>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</si>
  <si>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</si>
  <si>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</si>
  <si>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</si>
  <si>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</si>
  <si>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</si>
  <si>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</si>
  <si>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</si>
  <si>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</si>
  <si>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</si>
  <si>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</si>
  <si>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</si>
  <si>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</si>
  <si>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</si>
  <si>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</si>
  <si>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</si>
  <si>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</si>
  <si>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</si>
  <si>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</si>
  <si>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</si>
  <si>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</si>
  <si>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</si>
  <si>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</si>
  <si>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</si>
  <si>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</si>
  <si>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</si>
  <si>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</si>
  <si>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</si>
  <si>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</si>
  <si>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</si>
  <si>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</si>
  <si>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</si>
  <si>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</si>
  <si>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</si>
  <si>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</si>
  <si>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</si>
  <si>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</si>
  <si>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</si>
  <si>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</si>
  <si>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</si>
  <si>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</si>
  <si>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</si>
  <si>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</si>
  <si>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</si>
  <si>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</si>
  <si>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</si>
  <si>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</si>
  <si>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</si>
  <si>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</si>
  <si>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</si>
  <si>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</si>
  <si>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</si>
  <si>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</si>
  <si>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</si>
  <si>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</si>
  <si>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</si>
  <si>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</si>
  <si>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</si>
  <si>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</si>
  <si>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</si>
  <si>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</si>
  <si>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</si>
  <si>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</si>
  <si>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</si>
  <si>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</si>
  <si>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</si>
  <si>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</si>
  <si>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</si>
  <si>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</si>
  <si>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</si>
  <si>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</si>
  <si>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</si>
  <si>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</si>
  <si>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</si>
  <si>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</si>
  <si>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</si>
  <si>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</si>
  <si>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</si>
  <si>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</si>
  <si>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</si>
  <si>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</si>
  <si>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</si>
  <si>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</si>
  <si>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</si>
  <si>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</si>
  <si>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</si>
  <si>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</si>
  <si>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</si>
  <si>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</si>
  <si>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</si>
  <si>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</si>
  <si>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</si>
  <si>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</si>
  <si>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</si>
  <si>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</si>
  <si>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</si>
  <si>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</si>
  <si>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</si>
  <si>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</si>
  <si>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</si>
  <si>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</si>
  <si>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</si>
  <si>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</si>
  <si>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</si>
  <si>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</si>
  <si>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</si>
  <si>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</si>
  <si>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</si>
  <si>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</si>
  <si>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</si>
  <si>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</si>
  <si>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</si>
  <si>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</si>
  <si>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</si>
  <si>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</si>
  <si>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</si>
  <si>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</si>
  <si>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</si>
  <si>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</si>
  <si>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</si>
  <si>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</si>
  <si>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</si>
  <si>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</si>
  <si>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</si>
  <si>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</si>
  <si>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</si>
  <si>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</si>
  <si>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</si>
  <si>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</si>
  <si>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</si>
  <si>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</si>
  <si>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</si>
  <si>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</si>
  <si>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</si>
  <si>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</si>
  <si>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</si>
  <si>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</si>
  <si>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</si>
  <si>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</si>
  <si>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</si>
  <si>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</si>
  <si>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</si>
  <si>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</si>
  <si>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</si>
  <si>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</si>
  <si>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</si>
  <si>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</si>
  <si>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</si>
  <si>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</si>
  <si>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</si>
  <si>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</si>
  <si>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</si>
  <si>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</si>
  <si>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</si>
  <si>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</si>
  <si>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</si>
  <si>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</si>
  <si>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</si>
  <si>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</si>
  <si>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</si>
  <si>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</si>
  <si>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</si>
  <si>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</si>
  <si>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</si>
  <si>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</si>
  <si>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</si>
  <si>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</si>
  <si>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</si>
  <si>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</si>
  <si>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</si>
  <si>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</si>
  <si>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</si>
  <si>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</si>
  <si>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</si>
  <si>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</si>
  <si>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</si>
  <si>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</si>
  <si>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</si>
  <si>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</si>
  <si>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</si>
  <si>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</si>
  <si>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</si>
  <si>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</si>
  <si>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</si>
  <si>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</si>
  <si>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</si>
  <si>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</si>
  <si>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</si>
  <si>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</si>
  <si>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</si>
  <si>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</si>
  <si>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</si>
  <si>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</si>
  <si>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</si>
  <si>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</si>
  <si>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</si>
  <si>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</si>
  <si>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</si>
  <si>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</si>
  <si>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</si>
  <si>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BHC Fairfax Behavioral Health</t>
  </si>
  <si>
    <t>14701 179th Ave SE</t>
  </si>
  <si>
    <t>Monroe</t>
  </si>
  <si>
    <t>Snohomish</t>
  </si>
  <si>
    <t>Becky Shauinger</t>
  </si>
  <si>
    <t>Heather Tuck</t>
  </si>
  <si>
    <t>425-821-2000</t>
  </si>
  <si>
    <t>12/31/2018</t>
  </si>
  <si>
    <t>923</t>
  </si>
  <si>
    <t>12/31/2017</t>
  </si>
  <si>
    <t>BHC Fairfax Behavioral Health - Monroe</t>
  </si>
  <si>
    <t>WA, 98272</t>
  </si>
  <si>
    <t>Ron Escarda</t>
  </si>
  <si>
    <t>Rachel Cox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</si>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</sst>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G723" sqref="G72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564495</v>
      </c>
      <c r="C47" s="184"/>
      <c r="D47" s="184"/>
      <c r="E47" s="184"/>
      <c r="F47" s="184"/>
      <c r="G47" s="184"/>
      <c r="H47" s="184">
        <v>564495</v>
      </c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564495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564495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431863</v>
      </c>
      <c r="C51" s="184"/>
      <c r="D51" s="184"/>
      <c r="E51" s="184"/>
      <c r="F51" s="184"/>
      <c r="G51" s="184"/>
      <c r="H51" s="184">
        <v>431863</v>
      </c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431863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431863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8711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26133</v>
      </c>
      <c r="AZ59" s="185"/>
      <c r="BA59" s="248"/>
      <c r="BB59" s="248"/>
      <c r="BC59" s="248"/>
      <c r="BD59" s="248"/>
      <c r="BE59" s="185">
        <v>15156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>
        <v>24.51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0.82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>
        <v>1.39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2.02</v>
      </c>
      <c r="AZ60" s="221"/>
      <c r="BA60" s="221"/>
      <c r="BB60" s="221"/>
      <c r="BC60" s="221"/>
      <c r="BD60" s="221"/>
      <c r="BE60" s="221">
        <v>0.56999999999999995</v>
      </c>
      <c r="BF60" s="221">
        <v>2.5299999999999998</v>
      </c>
      <c r="BG60" s="221">
        <v>0.64</v>
      </c>
      <c r="BH60" s="221"/>
      <c r="BI60" s="221">
        <v>4.93</v>
      </c>
      <c r="BJ60" s="221">
        <v>0.92</v>
      </c>
      <c r="BK60" s="221">
        <v>1.01</v>
      </c>
      <c r="BL60" s="221">
        <v>2.06</v>
      </c>
      <c r="BM60" s="221"/>
      <c r="BN60" s="221">
        <v>0.69</v>
      </c>
      <c r="BO60" s="221"/>
      <c r="BP60" s="221"/>
      <c r="BQ60" s="221"/>
      <c r="BR60" s="221">
        <v>0.62</v>
      </c>
      <c r="BS60" s="221"/>
      <c r="BT60" s="221"/>
      <c r="BU60" s="221"/>
      <c r="BV60" s="221">
        <v>0.77</v>
      </c>
      <c r="BW60" s="221"/>
      <c r="BX60" s="221">
        <v>1.01</v>
      </c>
      <c r="BY60" s="221">
        <v>1.17</v>
      </c>
      <c r="BZ60" s="221"/>
      <c r="CA60" s="221">
        <v>0.18</v>
      </c>
      <c r="CB60" s="221"/>
      <c r="CC60" s="221">
        <v>0.48</v>
      </c>
      <c r="CD60" s="249" t="s">
        <v>221</v>
      </c>
      <c r="CE60" s="251">
        <f t="shared" ref="CE60:CE70" si="0">SUM(C60:CD60)</f>
        <v>46.32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1754931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f>113049+1210</f>
        <v>114259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f>94712+8634</f>
        <v>103346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>
        <v>35948</v>
      </c>
      <c r="BF61" s="185"/>
      <c r="BG61" s="185">
        <v>40185</v>
      </c>
      <c r="BH61" s="185"/>
      <c r="BI61" s="185">
        <v>270004</v>
      </c>
      <c r="BJ61" s="185">
        <v>82997</v>
      </c>
      <c r="BK61" s="185">
        <f>43849+628</f>
        <v>44477</v>
      </c>
      <c r="BL61" s="185">
        <f>45262+155+75534</f>
        <v>120951</v>
      </c>
      <c r="BM61" s="185"/>
      <c r="BN61" s="185">
        <f>92223+18288</f>
        <v>110511</v>
      </c>
      <c r="BO61" s="185"/>
      <c r="BP61" s="185"/>
      <c r="BQ61" s="185"/>
      <c r="BR61" s="185">
        <v>51112</v>
      </c>
      <c r="BS61" s="185"/>
      <c r="BT61" s="185"/>
      <c r="BU61" s="185"/>
      <c r="BV61" s="185">
        <f>27301+279</f>
        <v>27580</v>
      </c>
      <c r="BW61" s="185"/>
      <c r="BX61" s="185">
        <f>89995+5032</f>
        <v>95027</v>
      </c>
      <c r="BY61" s="185">
        <f>109731+24978</f>
        <v>134709</v>
      </c>
      <c r="BZ61" s="185"/>
      <c r="CA61" s="185">
        <f>813+158</f>
        <v>971</v>
      </c>
      <c r="CB61" s="185"/>
      <c r="CC61" s="185">
        <v>49592</v>
      </c>
      <c r="CD61" s="249" t="s">
        <v>221</v>
      </c>
      <c r="CE61" s="195">
        <f t="shared" si="0"/>
        <v>3036600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>ROUND(H47+H48,0)</f>
        <v>564495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>ROUND(BE47+BE48,0)</f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0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564495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>
        <v>0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1136671</v>
      </c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1136671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15277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f>-122+78+106713+78</f>
        <v>106747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1529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f>219087+2537</f>
        <v>221624</v>
      </c>
      <c r="AZ64" s="185"/>
      <c r="BA64" s="185"/>
      <c r="BB64" s="185"/>
      <c r="BC64" s="185"/>
      <c r="BD64" s="185"/>
      <c r="BE64" s="185">
        <f>9472+2730+1272</f>
        <v>13474</v>
      </c>
      <c r="BF64" s="185">
        <v>298</v>
      </c>
      <c r="BG64" s="185"/>
      <c r="BH64" s="185"/>
      <c r="BI64" s="185">
        <v>56129</v>
      </c>
      <c r="BJ64" s="185"/>
      <c r="BK64" s="185">
        <v>86</v>
      </c>
      <c r="BL64" s="185"/>
      <c r="BM64" s="185"/>
      <c r="BN64" s="185">
        <v>1959</v>
      </c>
      <c r="BO64" s="185"/>
      <c r="BP64" s="185"/>
      <c r="BQ64" s="185"/>
      <c r="BR64" s="185"/>
      <c r="BS64" s="185"/>
      <c r="BT64" s="185"/>
      <c r="BU64" s="185"/>
      <c r="BV64" s="185">
        <v>1433</v>
      </c>
      <c r="BW64" s="185">
        <f>222</f>
        <v>222</v>
      </c>
      <c r="BX64" s="185"/>
      <c r="BY64" s="185">
        <v>-524</v>
      </c>
      <c r="BZ64" s="185"/>
      <c r="CA64" s="185"/>
      <c r="CB64" s="185"/>
      <c r="CC64" s="185"/>
      <c r="CD64" s="249" t="s">
        <v>221</v>
      </c>
      <c r="CE64" s="195">
        <f t="shared" si="0"/>
        <v>418254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2135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2135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22110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251991</v>
      </c>
      <c r="V66" s="185">
        <v>38</v>
      </c>
      <c r="W66" s="185"/>
      <c r="X66" s="185"/>
      <c r="Y66" s="185">
        <v>1302</v>
      </c>
      <c r="Z66" s="185"/>
      <c r="AA66" s="185"/>
      <c r="AB66" s="185">
        <v>8186</v>
      </c>
      <c r="AC66" s="185"/>
      <c r="AD66" s="185"/>
      <c r="AE66" s="185"/>
      <c r="AF66" s="185"/>
      <c r="AG66" s="185">
        <v>363</v>
      </c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29880</v>
      </c>
      <c r="AZ66" s="185"/>
      <c r="BA66" s="185">
        <v>16936</v>
      </c>
      <c r="BB66" s="185"/>
      <c r="BC66" s="185"/>
      <c r="BD66" s="185"/>
      <c r="BE66" s="185">
        <v>2778</v>
      </c>
      <c r="BF66" s="185">
        <v>109434</v>
      </c>
      <c r="BG66" s="185"/>
      <c r="BH66" s="185"/>
      <c r="BI66" s="185">
        <v>30613</v>
      </c>
      <c r="BJ66" s="185"/>
      <c r="BK66" s="185"/>
      <c r="BL66" s="185"/>
      <c r="BM66" s="185"/>
      <c r="BN66" s="185">
        <v>13978</v>
      </c>
      <c r="BO66" s="185"/>
      <c r="BP66" s="185"/>
      <c r="BQ66" s="185"/>
      <c r="BR66" s="185"/>
      <c r="BS66" s="185"/>
      <c r="BT66" s="185"/>
      <c r="BU66" s="185"/>
      <c r="BV66" s="185">
        <v>16021</v>
      </c>
      <c r="BW66" s="185">
        <f>27511</f>
        <v>27511</v>
      </c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531141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431863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431863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f>1484+1671</f>
        <v>3155</v>
      </c>
      <c r="BF68" s="185"/>
      <c r="BG68" s="185"/>
      <c r="BH68" s="185"/>
      <c r="BI68" s="185"/>
      <c r="BJ68" s="185"/>
      <c r="BK68" s="185"/>
      <c r="BL68" s="185"/>
      <c r="BM68" s="185"/>
      <c r="BN68" s="185">
        <v>452757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455912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1173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f>-240+731+2911</f>
        <v>3402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>
        <v>4150</v>
      </c>
      <c r="BD69" s="185"/>
      <c r="BE69" s="185">
        <v>17268</v>
      </c>
      <c r="BF69" s="185"/>
      <c r="BG69" s="185">
        <v>649</v>
      </c>
      <c r="BH69" s="224"/>
      <c r="BI69" s="185">
        <v>18025</v>
      </c>
      <c r="BJ69" s="185">
        <f>2+220</f>
        <v>222</v>
      </c>
      <c r="BK69" s="185">
        <v>51</v>
      </c>
      <c r="BL69" s="185"/>
      <c r="BM69" s="185"/>
      <c r="BN69" s="185">
        <v>14034</v>
      </c>
      <c r="BO69" s="185"/>
      <c r="BP69" s="185"/>
      <c r="BQ69" s="185"/>
      <c r="BR69" s="185"/>
      <c r="BS69" s="185"/>
      <c r="BT69" s="185"/>
      <c r="BU69" s="185"/>
      <c r="BV69" s="185">
        <v>6</v>
      </c>
      <c r="BW69" s="185">
        <f>1875+237+3035+21</f>
        <v>5168</v>
      </c>
      <c r="BX69" s="185">
        <v>160</v>
      </c>
      <c r="BY69" s="185">
        <f>40+2095</f>
        <v>2135</v>
      </c>
      <c r="BZ69" s="185"/>
      <c r="CA69" s="185"/>
      <c r="CB69" s="185"/>
      <c r="CC69" s="185"/>
      <c r="CD69" s="188">
        <v>1053750</v>
      </c>
      <c r="CE69" s="195">
        <f t="shared" si="0"/>
        <v>1120193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2789849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251991</v>
      </c>
      <c r="V71" s="195">
        <f t="shared" si="5"/>
        <v>38</v>
      </c>
      <c r="W71" s="195">
        <f t="shared" si="5"/>
        <v>0</v>
      </c>
      <c r="X71" s="195">
        <f t="shared" si="5"/>
        <v>0</v>
      </c>
      <c r="Y71" s="195">
        <f t="shared" si="5"/>
        <v>1302</v>
      </c>
      <c r="Z71" s="195">
        <f t="shared" si="5"/>
        <v>0</v>
      </c>
      <c r="AA71" s="195">
        <f t="shared" si="5"/>
        <v>0</v>
      </c>
      <c r="AB71" s="195">
        <f t="shared" si="5"/>
        <v>232594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363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104875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251504</v>
      </c>
      <c r="AZ71" s="195">
        <f t="shared" si="6"/>
        <v>0</v>
      </c>
      <c r="BA71" s="195">
        <f t="shared" si="6"/>
        <v>16936</v>
      </c>
      <c r="BB71" s="195">
        <f t="shared" si="6"/>
        <v>0</v>
      </c>
      <c r="BC71" s="195">
        <f t="shared" si="6"/>
        <v>4150</v>
      </c>
      <c r="BD71" s="195">
        <f t="shared" si="6"/>
        <v>0</v>
      </c>
      <c r="BE71" s="195">
        <f t="shared" si="6"/>
        <v>74758</v>
      </c>
      <c r="BF71" s="195">
        <f t="shared" si="6"/>
        <v>109732</v>
      </c>
      <c r="BG71" s="195">
        <f t="shared" si="6"/>
        <v>40834</v>
      </c>
      <c r="BH71" s="195">
        <f t="shared" si="6"/>
        <v>0</v>
      </c>
      <c r="BI71" s="195">
        <f t="shared" si="6"/>
        <v>374771</v>
      </c>
      <c r="BJ71" s="195">
        <f t="shared" si="6"/>
        <v>83219</v>
      </c>
      <c r="BK71" s="195">
        <f t="shared" si="6"/>
        <v>44614</v>
      </c>
      <c r="BL71" s="195">
        <f t="shared" si="6"/>
        <v>120951</v>
      </c>
      <c r="BM71" s="195">
        <f t="shared" si="6"/>
        <v>0</v>
      </c>
      <c r="BN71" s="195">
        <f t="shared" si="6"/>
        <v>593239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51112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45040</v>
      </c>
      <c r="BW71" s="195">
        <f t="shared" si="7"/>
        <v>1169572</v>
      </c>
      <c r="BX71" s="195">
        <f t="shared" si="7"/>
        <v>95187</v>
      </c>
      <c r="BY71" s="195">
        <f t="shared" si="7"/>
        <v>136320</v>
      </c>
      <c r="BZ71" s="195">
        <f t="shared" si="7"/>
        <v>0</v>
      </c>
      <c r="CA71" s="195">
        <f t="shared" si="7"/>
        <v>971</v>
      </c>
      <c r="CB71" s="195">
        <f t="shared" si="7"/>
        <v>0</v>
      </c>
      <c r="CC71" s="195">
        <f t="shared" si="7"/>
        <v>49592</v>
      </c>
      <c r="CD71" s="245">
        <f>CD69-CD70</f>
        <v>1053750</v>
      </c>
      <c r="CE71" s="195">
        <f>SUM(CE61:CE69)-CE70</f>
        <v>7697264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26236005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26236005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26236005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26236005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15156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9" t="s">
        <v>221</v>
      </c>
      <c r="CE76" s="195">
        <f t="shared" si="8"/>
        <v>15156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f>8711*3</f>
        <v>26133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26133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f>2.5*2080</f>
        <v>5200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5200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f>2043+2061+2013+1522+2400+2101+2125+1913+1971+2008+2354+2018</f>
        <v>24529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24529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24.51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24.51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1272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1273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1265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1266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1266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1267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1271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/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466</v>
      </c>
      <c r="D111" s="174">
        <v>8711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34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34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350</v>
      </c>
      <c r="C138" s="189">
        <v>104</v>
      </c>
      <c r="D138" s="174">
        <f>466-B138-C138</f>
        <v>12</v>
      </c>
      <c r="E138" s="175">
        <f>SUM(B138:D138)</f>
        <v>466</v>
      </c>
    </row>
    <row r="139" spans="1:6" ht="12.6" customHeight="1" x14ac:dyDescent="0.25">
      <c r="A139" s="173" t="s">
        <v>215</v>
      </c>
      <c r="B139" s="174">
        <v>6124</v>
      </c>
      <c r="C139" s="189">
        <v>1753</v>
      </c>
      <c r="D139" s="174">
        <f>8711-B139-C139</f>
        <v>834</v>
      </c>
      <c r="E139" s="175">
        <f>SUM(B139:D139)</f>
        <v>8711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17138800</v>
      </c>
      <c r="C141" s="189">
        <v>4911200</v>
      </c>
      <c r="D141" s="174">
        <f>26236005-B141-C141</f>
        <v>4186005</v>
      </c>
      <c r="E141" s="175">
        <f>SUM(B141:D141)</f>
        <v>26236005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228977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20952+2993</f>
        <v>23945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75301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268947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-32675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564495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452757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1484+1671</f>
        <v>3155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455912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40268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6187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46455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f>187+26962</f>
        <v>27149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126455+5895</f>
        <v>132350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159499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569741.14</v>
      </c>
      <c r="C200" s="189">
        <v>2648.83</v>
      </c>
      <c r="D200" s="174"/>
      <c r="E200" s="175">
        <f t="shared" si="10"/>
        <v>572389.97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3209160.81</v>
      </c>
      <c r="C202" s="189"/>
      <c r="D202" s="174"/>
      <c r="E202" s="175">
        <f t="shared" si="10"/>
        <v>3209160.81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3778901.95</v>
      </c>
      <c r="C204" s="191">
        <f>SUM(C195:C203)</f>
        <v>2648.83</v>
      </c>
      <c r="D204" s="175">
        <f>SUM(D195:D203)</f>
        <v>0</v>
      </c>
      <c r="E204" s="175">
        <f>SUM(E195:E203)</f>
        <v>3781550.7800000003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" customHeight="1" x14ac:dyDescent="0.25">
      <c r="A210" s="173" t="s">
        <v>334</v>
      </c>
      <c r="B210" s="174"/>
      <c r="C210" s="189"/>
      <c r="D210" s="174"/>
      <c r="E210" s="175">
        <f t="shared" si="11"/>
        <v>0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225862.11</v>
      </c>
      <c r="C213" s="189">
        <f>9410.93+9410.92+9410.97+9410.97+9410.9+9411.05+9410.81+9410.85+9411.03+9410.88+9455.01+9455.06</f>
        <v>113019.38</v>
      </c>
      <c r="D213" s="174"/>
      <c r="E213" s="175">
        <f t="shared" si="11"/>
        <v>338881.49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637687.24</v>
      </c>
      <c r="C215" s="189">
        <f>26570.3+26570.29+26570.31+26570.31+26570.31+26570.31+26570.3+26570.3+26570.3+26570.3+26570.29+26570.3</f>
        <v>318843.61999999994</v>
      </c>
      <c r="D215" s="174"/>
      <c r="E215" s="175">
        <f t="shared" si="11"/>
        <v>956530.85999999987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863549.35</v>
      </c>
      <c r="C217" s="191">
        <f>SUM(C208:C216)</f>
        <v>431862.99999999994</v>
      </c>
      <c r="D217" s="175">
        <f>SUM(D208:D216)</f>
        <v>0</v>
      </c>
      <c r="E217" s="175">
        <f>SUM(E208:E216)</f>
        <v>1295412.3499999999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232952</v>
      </c>
      <c r="D221" s="172">
        <f>C221</f>
        <v>232952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9812750</f>
        <v>9812750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5523724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195426+717+164787</f>
        <v>360930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1113900-C226</f>
        <v>752970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16450374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-3832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-3832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47525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1523283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1570808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18250302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-119313.29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1922850.87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297950.77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104565.51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75141.66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43679.81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1728973.79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572389.97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3209160.81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3781550.7800000003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956530.86+338881.49</f>
        <v>1295412.3500000001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2486138.4300000002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4215112.2200000007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77576.55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7000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11181.29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5276617.7299999995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5372375.5699999994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-1157263.3500000001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4215112.2199999988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4215112.2200000007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26236005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26236005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232952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16450374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-3832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1570810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18250304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7985701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7985701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3036600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564495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1136671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418256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2135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531140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431863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455912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46455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159499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914236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7697262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288439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288439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288439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BHC Fairfax Behavioral Health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466</v>
      </c>
      <c r="C414" s="194">
        <f>E138</f>
        <v>466</v>
      </c>
      <c r="D414" s="179"/>
    </row>
    <row r="415" spans="1:5" ht="12.6" customHeight="1" x14ac:dyDescent="0.25">
      <c r="A415" s="179" t="s">
        <v>464</v>
      </c>
      <c r="B415" s="179">
        <f>D111</f>
        <v>8711</v>
      </c>
      <c r="C415" s="179">
        <f>E139</f>
        <v>8711</v>
      </c>
      <c r="D415" s="194">
        <f>SUM(C59:H59)+N59</f>
        <v>8711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3036600</v>
      </c>
      <c r="C427" s="179">
        <f t="shared" ref="C427:C434" si="13">CE61</f>
        <v>3036600</v>
      </c>
      <c r="D427" s="179"/>
    </row>
    <row r="428" spans="1:7" ht="12.6" customHeight="1" x14ac:dyDescent="0.25">
      <c r="A428" s="179" t="s">
        <v>3</v>
      </c>
      <c r="B428" s="179">
        <f t="shared" si="12"/>
        <v>564495</v>
      </c>
      <c r="C428" s="179">
        <f t="shared" si="13"/>
        <v>564495</v>
      </c>
      <c r="D428" s="179">
        <f>D173</f>
        <v>564495</v>
      </c>
    </row>
    <row r="429" spans="1:7" ht="12.6" customHeight="1" x14ac:dyDescent="0.25">
      <c r="A429" s="179" t="s">
        <v>236</v>
      </c>
      <c r="B429" s="179">
        <f t="shared" si="12"/>
        <v>1136671</v>
      </c>
      <c r="C429" s="179">
        <f t="shared" si="13"/>
        <v>1136671</v>
      </c>
      <c r="D429" s="179"/>
    </row>
    <row r="430" spans="1:7" ht="12.6" customHeight="1" x14ac:dyDescent="0.25">
      <c r="A430" s="179" t="s">
        <v>237</v>
      </c>
      <c r="B430" s="179">
        <f t="shared" si="12"/>
        <v>418256</v>
      </c>
      <c r="C430" s="179">
        <f t="shared" si="13"/>
        <v>418254</v>
      </c>
      <c r="D430" s="179"/>
    </row>
    <row r="431" spans="1:7" ht="12.6" customHeight="1" x14ac:dyDescent="0.25">
      <c r="A431" s="179" t="s">
        <v>444</v>
      </c>
      <c r="B431" s="179">
        <f t="shared" si="12"/>
        <v>2135</v>
      </c>
      <c r="C431" s="179">
        <f t="shared" si="13"/>
        <v>2135</v>
      </c>
      <c r="D431" s="179"/>
    </row>
    <row r="432" spans="1:7" ht="12.6" customHeight="1" x14ac:dyDescent="0.25">
      <c r="A432" s="179" t="s">
        <v>445</v>
      </c>
      <c r="B432" s="179">
        <f t="shared" si="12"/>
        <v>531140</v>
      </c>
      <c r="C432" s="179">
        <f t="shared" si="13"/>
        <v>531141</v>
      </c>
      <c r="D432" s="179"/>
    </row>
    <row r="433" spans="1:7" ht="12.6" customHeight="1" x14ac:dyDescent="0.25">
      <c r="A433" s="179" t="s">
        <v>6</v>
      </c>
      <c r="B433" s="179">
        <f t="shared" si="12"/>
        <v>431863</v>
      </c>
      <c r="C433" s="179">
        <f t="shared" si="13"/>
        <v>431863</v>
      </c>
      <c r="D433" s="179">
        <f>C217</f>
        <v>431862.99999999994</v>
      </c>
    </row>
    <row r="434" spans="1:7" ht="12.6" customHeight="1" x14ac:dyDescent="0.25">
      <c r="A434" s="179" t="s">
        <v>474</v>
      </c>
      <c r="B434" s="179">
        <f t="shared" si="12"/>
        <v>455912</v>
      </c>
      <c r="C434" s="179">
        <f t="shared" si="13"/>
        <v>455912</v>
      </c>
      <c r="D434" s="179">
        <f>D177</f>
        <v>455912</v>
      </c>
    </row>
    <row r="435" spans="1:7" ht="12.6" customHeight="1" x14ac:dyDescent="0.25">
      <c r="A435" s="179" t="s">
        <v>447</v>
      </c>
      <c r="B435" s="179">
        <f t="shared" si="12"/>
        <v>46455</v>
      </c>
      <c r="C435" s="179"/>
      <c r="D435" s="179">
        <f>D181</f>
        <v>46455</v>
      </c>
    </row>
    <row r="436" spans="1:7" ht="12.6" customHeight="1" x14ac:dyDescent="0.25">
      <c r="A436" s="179" t="s">
        <v>475</v>
      </c>
      <c r="B436" s="179">
        <f t="shared" si="12"/>
        <v>159499</v>
      </c>
      <c r="C436" s="179"/>
      <c r="D436" s="179">
        <f>D186</f>
        <v>159499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205954</v>
      </c>
      <c r="C438" s="194">
        <f>CD69</f>
        <v>1053750</v>
      </c>
      <c r="D438" s="194">
        <f>D181+D186+D190</f>
        <v>205954</v>
      </c>
    </row>
    <row r="439" spans="1:7" ht="12.6" customHeight="1" x14ac:dyDescent="0.25">
      <c r="A439" s="179" t="s">
        <v>451</v>
      </c>
      <c r="B439" s="194">
        <f>C389</f>
        <v>914236</v>
      </c>
      <c r="C439" s="194">
        <f>SUM(C69:CC69)</f>
        <v>66443</v>
      </c>
      <c r="D439" s="179"/>
    </row>
    <row r="440" spans="1:7" ht="12.6" customHeight="1" x14ac:dyDescent="0.25">
      <c r="A440" s="179" t="s">
        <v>477</v>
      </c>
      <c r="B440" s="194">
        <f>B438+B439</f>
        <v>1120190</v>
      </c>
      <c r="C440" s="194">
        <f>CE69</f>
        <v>1120193</v>
      </c>
      <c r="D440" s="179"/>
    </row>
    <row r="441" spans="1:7" ht="12.6" customHeight="1" x14ac:dyDescent="0.25">
      <c r="A441" s="179" t="s">
        <v>478</v>
      </c>
      <c r="B441" s="179">
        <f>D390</f>
        <v>7697262</v>
      </c>
      <c r="C441" s="179">
        <f>SUM(C427:C437)+C440</f>
        <v>7697264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232952</v>
      </c>
      <c r="C444" s="179">
        <f>C363</f>
        <v>232952</v>
      </c>
      <c r="D444" s="179"/>
    </row>
    <row r="445" spans="1:7" ht="12.6" customHeight="1" x14ac:dyDescent="0.25">
      <c r="A445" s="179" t="s">
        <v>343</v>
      </c>
      <c r="B445" s="179">
        <f>D229</f>
        <v>16450374</v>
      </c>
      <c r="C445" s="179">
        <f>C364</f>
        <v>16450374</v>
      </c>
      <c r="D445" s="179"/>
    </row>
    <row r="446" spans="1:7" ht="12.6" customHeight="1" x14ac:dyDescent="0.25">
      <c r="A446" s="179" t="s">
        <v>351</v>
      </c>
      <c r="B446" s="179">
        <f>D236</f>
        <v>-3832</v>
      </c>
      <c r="C446" s="179">
        <f>C365</f>
        <v>-3832</v>
      </c>
      <c r="D446" s="179"/>
    </row>
    <row r="447" spans="1:7" ht="12.6" customHeight="1" x14ac:dyDescent="0.25">
      <c r="A447" s="179" t="s">
        <v>356</v>
      </c>
      <c r="B447" s="179">
        <f>D240</f>
        <v>1570808</v>
      </c>
      <c r="C447" s="179">
        <f>C366</f>
        <v>1570810</v>
      </c>
      <c r="D447" s="179"/>
    </row>
    <row r="448" spans="1:7" ht="12.6" customHeight="1" x14ac:dyDescent="0.25">
      <c r="A448" s="179" t="s">
        <v>358</v>
      </c>
      <c r="B448" s="179">
        <f>D242</f>
        <v>18250302</v>
      </c>
      <c r="C448" s="179">
        <f>D367</f>
        <v>18250304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-3832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26236005</v>
      </c>
      <c r="C463" s="194">
        <f>CE73</f>
        <v>26236005</v>
      </c>
      <c r="D463" s="194">
        <f>E141+E147+E153</f>
        <v>26236005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26236005</v>
      </c>
      <c r="C465" s="194">
        <f>CE75</f>
        <v>26236005</v>
      </c>
      <c r="D465" s="194">
        <f>D463+D464</f>
        <v>26236005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572389.97</v>
      </c>
      <c r="C473" s="179">
        <f>SUM(E200:E201)</f>
        <v>572389.97</v>
      </c>
      <c r="D473" s="179"/>
    </row>
    <row r="474" spans="1:7" ht="12.6" customHeight="1" x14ac:dyDescent="0.25">
      <c r="A474" s="179" t="s">
        <v>339</v>
      </c>
      <c r="B474" s="179">
        <f t="shared" si="14"/>
        <v>3209160.81</v>
      </c>
      <c r="C474" s="179">
        <f>E202</f>
        <v>3209160.81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3781550.7800000003</v>
      </c>
      <c r="C476" s="179">
        <f>E204</f>
        <v>3781550.7800000003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1295412.3500000001</v>
      </c>
      <c r="C478" s="179">
        <f>E217</f>
        <v>1295412.3499999999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4215112.2200000007</v>
      </c>
    </row>
    <row r="482" spans="1:12" ht="12.6" customHeight="1" x14ac:dyDescent="0.25">
      <c r="A482" s="180" t="s">
        <v>499</v>
      </c>
      <c r="C482" s="180">
        <f>D339</f>
        <v>4215112.2199999988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923</v>
      </c>
      <c r="B493" s="261" t="str">
        <f>RIGHT('Prior Year'!C83,4)</f>
        <v>923</v>
      </c>
      <c r="C493" s="261" t="str">
        <f>RIGHT(C82,4)</f>
        <v>2018</v>
      </c>
      <c r="D493" s="261" t="str">
        <f>RIGHT('Prior Year'!C83,4)</f>
        <v>923</v>
      </c>
      <c r="E493" s="261" t="str">
        <f>RIGHT(C82,4)</f>
        <v>2018</v>
      </c>
      <c r="F493" s="261" t="str">
        <f>RIGHT('Prior Year'!C83,4)</f>
        <v>923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0</v>
      </c>
      <c r="C498" s="240">
        <f>E71</f>
        <v>0</v>
      </c>
      <c r="D498" s="240">
        <f>'Prior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2727342</v>
      </c>
      <c r="C501" s="240">
        <f>H71</f>
        <v>2789849</v>
      </c>
      <c r="D501" s="240">
        <f>'Prior Year'!H59</f>
        <v>7191</v>
      </c>
      <c r="E501" s="180">
        <f>H59</f>
        <v>8711</v>
      </c>
      <c r="F501" s="263">
        <f t="shared" si="15"/>
        <v>379.27158948685855</v>
      </c>
      <c r="G501" s="263">
        <f t="shared" si="15"/>
        <v>320.26736310412122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0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202176</v>
      </c>
      <c r="C514" s="240">
        <f>U71</f>
        <v>251991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4170</v>
      </c>
      <c r="C515" s="240">
        <f>V71</f>
        <v>38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18</v>
      </c>
      <c r="C518" s="240">
        <f>Y71</f>
        <v>1302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282470</v>
      </c>
      <c r="C521" s="240">
        <f>AB71</f>
        <v>232594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0</v>
      </c>
      <c r="C524" s="240">
        <f>AE71</f>
        <v>0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0</v>
      </c>
      <c r="C526" s="240">
        <f>AG71</f>
        <v>363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128059</v>
      </c>
      <c r="C532" s="240">
        <f>AM71</f>
        <v>104875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182971</v>
      </c>
      <c r="C544" s="240">
        <f>AY71</f>
        <v>251504</v>
      </c>
      <c r="D544" s="240">
        <f>'Prior Year'!AY59</f>
        <v>21573</v>
      </c>
      <c r="E544" s="180">
        <f>AY59</f>
        <v>26133</v>
      </c>
      <c r="F544" s="263">
        <f t="shared" ref="F544:G550" si="19">IF(B544=0,"",IF(D544=0,"",B544/D544))</f>
        <v>8.481481481481481</v>
      </c>
      <c r="G544" s="263">
        <f t="shared" si="19"/>
        <v>9.6240003061263533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15586</v>
      </c>
      <c r="C546" s="240">
        <f>BA71</f>
        <v>16936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240544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4705</v>
      </c>
      <c r="C548" s="240">
        <f>BC71</f>
        <v>4150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44858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75085</v>
      </c>
      <c r="C550" s="240">
        <f>BE71</f>
        <v>74758</v>
      </c>
      <c r="D550" s="240">
        <f>'Prior Year'!BE59</f>
        <v>14733</v>
      </c>
      <c r="E550" s="180">
        <f>BE59</f>
        <v>15156</v>
      </c>
      <c r="F550" s="263">
        <f t="shared" si="19"/>
        <v>5.0963822710921063</v>
      </c>
      <c r="G550" s="263">
        <f t="shared" si="19"/>
        <v>4.9325679598838743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124278</v>
      </c>
      <c r="C551" s="240">
        <f>BF71</f>
        <v>109732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100499</v>
      </c>
      <c r="C552" s="240">
        <f>BG71</f>
        <v>40834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374771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69052</v>
      </c>
      <c r="C555" s="240">
        <f>BJ71</f>
        <v>83219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53400</v>
      </c>
      <c r="C556" s="240">
        <f>BK71</f>
        <v>44614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52241</v>
      </c>
      <c r="C557" s="240">
        <f>BL71</f>
        <v>120951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576729</v>
      </c>
      <c r="C559" s="240">
        <f>BN71</f>
        <v>593239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3267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45805</v>
      </c>
      <c r="C563" s="240">
        <f>BR71</f>
        <v>51112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50871</v>
      </c>
      <c r="C567" s="240">
        <f>BV71</f>
        <v>45040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1141080</v>
      </c>
      <c r="C568" s="240">
        <f>BW71</f>
        <v>1169572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114707</v>
      </c>
      <c r="C569" s="240">
        <f>BX71</f>
        <v>95187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107403</v>
      </c>
      <c r="C570" s="240">
        <f>BY71</f>
        <v>136320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1686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49782</v>
      </c>
      <c r="C572" s="240">
        <f>CA71</f>
        <v>971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67239</v>
      </c>
      <c r="C574" s="240">
        <f>CC71</f>
        <v>49592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7402948</v>
      </c>
      <c r="C575" s="240">
        <f>CD71</f>
        <v>1053750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15156</v>
      </c>
      <c r="E612" s="180">
        <f>SUM(C624:D647)+SUM(C668:D713)</f>
        <v>6930380</v>
      </c>
      <c r="F612" s="180">
        <f>CE64-(AX64+BD64+BE64+BG64+BJ64+BN64+BP64+BQ64+CB64+CC64+CD64)</f>
        <v>402821</v>
      </c>
      <c r="G612" s="180">
        <f>CE77-(AX77+AY77+BD77+BE77+BG77+BJ77+BN77+BP77+BQ77+CB77+CC77+CD77)</f>
        <v>26133</v>
      </c>
      <c r="H612" s="197">
        <f>CE60-(AX60+AY60+AZ60+BD60+BE60+BG60+BJ60+BN60+BO60+BP60+BQ60+BR60+CB60+CC60+CD60)</f>
        <v>40.380000000000003</v>
      </c>
      <c r="I612" s="180">
        <f>CE78-(AX78+AY78+AZ78+BD78+BE78+BF78+BG78+BJ78+BN78+BO78+BP78+BQ78+BR78+CB78+CC78+CD78)</f>
        <v>5200</v>
      </c>
      <c r="J612" s="180">
        <f>CE79-(AX79+AY79+AZ79+BA79+BD79+BE79+BF79+BG79+BJ79+BN79+BO79+BP79+BQ79+BR79+CB79+CC79+CD79)</f>
        <v>24529</v>
      </c>
      <c r="K612" s="180">
        <f>CE75-(AW75+AX75+AY75+AZ75+BA75+BB75+BC75+BD75+BE75+BF75+BG75+BH75+BI75+BJ75+BK75+BL75+BM75+BN75+BO75+BP75+BQ75+BR75+BS75+BT75+BU75+BV75+BW75+BX75+CB75+CC75+CD75)</f>
        <v>26236005</v>
      </c>
      <c r="L612" s="197">
        <f>CE80-(AW80+AX80+AY80+AZ80+BA80+BB80+BC80+BD80+BE80+BF80+BG80+BH80+BI80+BJ80+BK80+BL80+BM80+BN80+BO80+BP80+BQ80+BR80+BS80+BT80+BU80+BV80+BW80+BX80+BY80+BZ80+CA80+CB80+CC80+CD80)</f>
        <v>24.51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74758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1053750</v>
      </c>
      <c r="D615" s="266">
        <f>SUM(C614:C615)</f>
        <v>1128508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83219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40834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593239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49592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766884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251504</v>
      </c>
      <c r="D625" s="180">
        <f>(D615/D612)*AY76</f>
        <v>0</v>
      </c>
      <c r="E625" s="180">
        <f>(E623/E612)*SUM(C625:D625)</f>
        <v>27830.276772125049</v>
      </c>
      <c r="F625" s="180">
        <f>(F624/F612)*AY64</f>
        <v>0</v>
      </c>
      <c r="G625" s="180">
        <f>SUM(C625:F625)</f>
        <v>279334.27677212504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51112</v>
      </c>
      <c r="D626" s="180">
        <f>(D615/D612)*BR76</f>
        <v>0</v>
      </c>
      <c r="E626" s="180">
        <f>(E623/E612)*SUM(C626:D626)</f>
        <v>5655.8190182933686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56767.819018293369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109732</v>
      </c>
      <c r="D629" s="180">
        <f>(D615/D612)*BF76</f>
        <v>0</v>
      </c>
      <c r="E629" s="180">
        <f>(E623/E612)*SUM(C629:D629)</f>
        <v>12142.43881114744</v>
      </c>
      <c r="F629" s="180">
        <f>(F624/F612)*BF64</f>
        <v>0</v>
      </c>
      <c r="G629" s="180">
        <f>(G625/G612)*BF77</f>
        <v>0</v>
      </c>
      <c r="H629" s="180">
        <f>(H628/H612)*BF60</f>
        <v>3556.7751886152109</v>
      </c>
      <c r="I629" s="180">
        <f>SUM(C629:H629)</f>
        <v>125431.21399976265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16936</v>
      </c>
      <c r="D630" s="180">
        <f>(D615/D612)*BA76</f>
        <v>0</v>
      </c>
      <c r="E630" s="180">
        <f>(E623/E612)*SUM(C630:D630)</f>
        <v>1874.05992514119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18810.059925141191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4150</v>
      </c>
      <c r="D633" s="180">
        <f>(D615/D612)*BC76</f>
        <v>0</v>
      </c>
      <c r="E633" s="180">
        <f>(E623/E612)*SUM(C633:D633)</f>
        <v>459.21992733443187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374771</v>
      </c>
      <c r="D634" s="180">
        <f>(D615/D612)*BI76</f>
        <v>0</v>
      </c>
      <c r="E634" s="180">
        <f>(E623/E612)*SUM(C634:D634)</f>
        <v>41470.436478807802</v>
      </c>
      <c r="F634" s="180">
        <f>(F624/F612)*BI64</f>
        <v>0</v>
      </c>
      <c r="G634" s="180">
        <f>(G625/G612)*BI77</f>
        <v>0</v>
      </c>
      <c r="H634" s="180">
        <f>(H628/H612)*BI60</f>
        <v>6930.7911778154112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44614</v>
      </c>
      <c r="D635" s="180">
        <f>(D615/D612)*BK76</f>
        <v>0</v>
      </c>
      <c r="E635" s="180">
        <f>(E623/E612)*SUM(C635:D635)</f>
        <v>4936.7802019514083</v>
      </c>
      <c r="F635" s="180">
        <f>(F624/F612)*BK64</f>
        <v>0</v>
      </c>
      <c r="G635" s="180">
        <f>(G625/G612)*BK77</f>
        <v>0</v>
      </c>
      <c r="H635" s="180">
        <f>(H628/H612)*BK60</f>
        <v>1419.8983954550843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120951</v>
      </c>
      <c r="D637" s="180">
        <f>(D615/D612)*BL76</f>
        <v>0</v>
      </c>
      <c r="E637" s="180">
        <f>(E623/E612)*SUM(C637:D637)</f>
        <v>13383.881790608884</v>
      </c>
      <c r="F637" s="180">
        <f>(F624/F612)*BL64</f>
        <v>0</v>
      </c>
      <c r="G637" s="180">
        <f>(G625/G612)*BL77</f>
        <v>0</v>
      </c>
      <c r="H637" s="180">
        <f>(H628/H612)*BL60</f>
        <v>2896.0303907301718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45040</v>
      </c>
      <c r="D642" s="180">
        <f>(D615/D612)*BV76</f>
        <v>0</v>
      </c>
      <c r="E642" s="180">
        <f>(E623/E612)*SUM(C642:D642)</f>
        <v>4983.9194041307983</v>
      </c>
      <c r="F642" s="180">
        <f>(F624/F612)*BV64</f>
        <v>0</v>
      </c>
      <c r="G642" s="180">
        <f>(G625/G612)*BV77</f>
        <v>0</v>
      </c>
      <c r="H642" s="180">
        <f>(H628/H612)*BV60</f>
        <v>1082.4967965350643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1169572</v>
      </c>
      <c r="D643" s="180">
        <f>(D615/D612)*BW76</f>
        <v>0</v>
      </c>
      <c r="E643" s="180">
        <f>(E623/E612)*SUM(C643:D643)</f>
        <v>129419.46237406896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95187</v>
      </c>
      <c r="D644" s="180">
        <f>(D615/D612)*BX76</f>
        <v>0</v>
      </c>
      <c r="E644" s="180">
        <f>(E623/E612)*SUM(C644:D644)</f>
        <v>10532.955957393389</v>
      </c>
      <c r="F644" s="180">
        <f>(F624/F612)*BX64</f>
        <v>0</v>
      </c>
      <c r="G644" s="180">
        <f>(G625/G612)*BX77</f>
        <v>0</v>
      </c>
      <c r="H644" s="180">
        <f>(H628/H612)*BX60</f>
        <v>1419.8983954550843</v>
      </c>
      <c r="I644" s="180">
        <f>(I629/I612)*BX78</f>
        <v>0</v>
      </c>
      <c r="J644" s="180">
        <f>(J630/J612)*BX79</f>
        <v>0</v>
      </c>
      <c r="K644" s="180">
        <f>SUM(C631:J644)</f>
        <v>2073220.7712902864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136320</v>
      </c>
      <c r="D645" s="180">
        <f>(D615/D612)*BY76</f>
        <v>0</v>
      </c>
      <c r="E645" s="180">
        <f>(E623/E612)*SUM(C645:D645)</f>
        <v>15084.544697404759</v>
      </c>
      <c r="F645" s="180">
        <f>(F624/F612)*BY64</f>
        <v>0</v>
      </c>
      <c r="G645" s="180">
        <f>(G625/G612)*BY77</f>
        <v>0</v>
      </c>
      <c r="H645" s="180">
        <f>(H628/H612)*BY60</f>
        <v>1644.8327947350974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971</v>
      </c>
      <c r="D647" s="180">
        <f>(D615/D612)*CA76</f>
        <v>0</v>
      </c>
      <c r="E647" s="180">
        <f>(E623/E612)*SUM(C647:D647)</f>
        <v>107.44639745583936</v>
      </c>
      <c r="F647" s="180">
        <f>(F624/F612)*CA64</f>
        <v>0</v>
      </c>
      <c r="G647" s="180">
        <f>(G625/G612)*CA77</f>
        <v>0</v>
      </c>
      <c r="H647" s="180">
        <f>(H628/H612)*CA60</f>
        <v>253.05119919001501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154380.87508878572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4316252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2789849</v>
      </c>
      <c r="D673" s="180">
        <f>(D615/D612)*H76</f>
        <v>1128508</v>
      </c>
      <c r="E673" s="180">
        <f>(E623/E612)*SUM(C673:D673)</f>
        <v>433587.37754466565</v>
      </c>
      <c r="F673" s="180">
        <f>(F624/F612)*H64</f>
        <v>0</v>
      </c>
      <c r="G673" s="180">
        <f>(G625/G612)*H77</f>
        <v>279334.27677212504</v>
      </c>
      <c r="H673" s="180">
        <f>(H628/H612)*H60</f>
        <v>34457.138289707051</v>
      </c>
      <c r="I673" s="180">
        <f>(I629/I612)*H78</f>
        <v>125431.21399976265</v>
      </c>
      <c r="J673" s="180">
        <f>(J630/J612)*H79</f>
        <v>18810.059925141191</v>
      </c>
      <c r="K673" s="180">
        <f>(K644/K612)*H75</f>
        <v>2073220.7712902864</v>
      </c>
      <c r="L673" s="180">
        <f>(L647/L612)*H80</f>
        <v>154380.87508878572</v>
      </c>
      <c r="M673" s="180">
        <f t="shared" si="20"/>
        <v>4247730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251991</v>
      </c>
      <c r="D686" s="180">
        <f>(D615/D612)*U76</f>
        <v>0</v>
      </c>
      <c r="E686" s="180">
        <f>(E623/E612)*SUM(C686:D686)</f>
        <v>27884.165953959233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27884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38</v>
      </c>
      <c r="D687" s="180">
        <f>(D615/D612)*V76</f>
        <v>0</v>
      </c>
      <c r="E687" s="180">
        <f>(E623/E612)*SUM(C687:D687)</f>
        <v>4.2049053587249183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4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1302</v>
      </c>
      <c r="D690" s="180">
        <f>(D615/D612)*Y76</f>
        <v>0</v>
      </c>
      <c r="E690" s="180">
        <f>(E623/E612)*SUM(C690:D690)</f>
        <v>144.07333623841694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144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232594</v>
      </c>
      <c r="D693" s="180">
        <f>(D615/D612)*AB76</f>
        <v>0</v>
      </c>
      <c r="E693" s="180">
        <f>(E623/E612)*SUM(C693:D693)</f>
        <v>25737.783079138517</v>
      </c>
      <c r="F693" s="180">
        <f>(F624/F612)*AB64</f>
        <v>0</v>
      </c>
      <c r="G693" s="180">
        <f>(G625/G612)*AB77</f>
        <v>0</v>
      </c>
      <c r="H693" s="180">
        <f>(H628/H612)*AB60</f>
        <v>1152.7887963100684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26891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363</v>
      </c>
      <c r="D698" s="180">
        <f>(D615/D612)*AG76</f>
        <v>0</v>
      </c>
      <c r="E698" s="180">
        <f>(E623/E612)*SUM(C698:D698)</f>
        <v>40.167911716240667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40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104875</v>
      </c>
      <c r="D704" s="180">
        <f>(D615/D612)*AM76</f>
        <v>0</v>
      </c>
      <c r="E704" s="180">
        <f>(E623/E612)*SUM(C704:D704)</f>
        <v>11604.98551305989</v>
      </c>
      <c r="F704" s="180">
        <f>(F624/F612)*AM64</f>
        <v>0</v>
      </c>
      <c r="G704" s="180">
        <f>(G625/G612)*AM77</f>
        <v>0</v>
      </c>
      <c r="H704" s="180">
        <f>(H628/H612)*AM60</f>
        <v>1954.1175937451158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13559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7697264</v>
      </c>
      <c r="D715" s="180">
        <f>SUM(D616:D647)+SUM(D668:D713)</f>
        <v>1128508</v>
      </c>
      <c r="E715" s="180">
        <f>SUM(E624:E647)+SUM(E668:E713)</f>
        <v>766883.99999999988</v>
      </c>
      <c r="F715" s="180">
        <f>SUM(F625:F648)+SUM(F668:F713)</f>
        <v>0</v>
      </c>
      <c r="G715" s="180">
        <f>SUM(G626:G647)+SUM(G668:G713)</f>
        <v>279334.27677212504</v>
      </c>
      <c r="H715" s="180">
        <f>SUM(H629:H647)+SUM(H668:H713)</f>
        <v>56767.819018293376</v>
      </c>
      <c r="I715" s="180">
        <f>SUM(I630:I647)+SUM(I668:I713)</f>
        <v>125431.21399976265</v>
      </c>
      <c r="J715" s="180">
        <f>SUM(J631:J647)+SUM(J668:J713)</f>
        <v>18810.059925141191</v>
      </c>
      <c r="K715" s="180">
        <f>SUM(K668:K713)</f>
        <v>2073220.7712902864</v>
      </c>
      <c r="L715" s="180">
        <f>SUM(L668:L713)</f>
        <v>154380.87508878572</v>
      </c>
      <c r="M715" s="180">
        <f>SUM(M668:M713)</f>
        <v>4316252</v>
      </c>
      <c r="N715" s="198" t="s">
        <v>742</v>
      </c>
    </row>
    <row r="716" spans="1:15" ht="12.6" customHeight="1" x14ac:dyDescent="0.25">
      <c r="C716" s="180">
        <f>CE71</f>
        <v>7697264</v>
      </c>
      <c r="D716" s="180">
        <f>D615</f>
        <v>1128508</v>
      </c>
      <c r="E716" s="180">
        <f>E623</f>
        <v>766884</v>
      </c>
      <c r="F716" s="180">
        <f>F624</f>
        <v>0</v>
      </c>
      <c r="G716" s="180">
        <f>G625</f>
        <v>279334.27677212504</v>
      </c>
      <c r="H716" s="180">
        <f>H628</f>
        <v>56767.819018293369</v>
      </c>
      <c r="I716" s="180">
        <f>I629</f>
        <v>125431.21399976265</v>
      </c>
      <c r="J716" s="180">
        <f>J630</f>
        <v>18810.059925141191</v>
      </c>
      <c r="K716" s="180">
        <f>K644</f>
        <v>2073220.7712902864</v>
      </c>
      <c r="L716" s="180">
        <f>L647</f>
        <v>154380.87508878572</v>
      </c>
      <c r="M716" s="180">
        <f>C648</f>
        <v>4316252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B41" sqref="B4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518974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293002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29112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21511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34940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7280</v>
      </c>
      <c r="BF48" s="195">
        <f>ROUND(((B48/CE61)*BF61),0)</f>
        <v>0</v>
      </c>
      <c r="BG48" s="195">
        <f>ROUND(((B48/CE61)*BG61),0)</f>
        <v>14183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11733</v>
      </c>
      <c r="BK48" s="195">
        <f>ROUND(((B48/CE61)*BK61),0)</f>
        <v>8918</v>
      </c>
      <c r="BL48" s="195">
        <f>ROUND(((B48/CE61)*BL61),0)</f>
        <v>8865</v>
      </c>
      <c r="BM48" s="195">
        <f>ROUND(((B48/CE61)*BM61),0)</f>
        <v>0</v>
      </c>
      <c r="BN48" s="195">
        <f>ROUND(((B48/CE61)*BN61),0)</f>
        <v>20889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6954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6193</v>
      </c>
      <c r="BW48" s="195">
        <f>ROUND(((B48/CE61)*BW61),0)</f>
        <v>0</v>
      </c>
      <c r="BX48" s="195">
        <f>ROUND(((B48/CE61)*BX61),0)</f>
        <v>19547</v>
      </c>
      <c r="BY48" s="195">
        <f>ROUND(((B48/CE61)*BY61),0)</f>
        <v>18078</v>
      </c>
      <c r="BZ48" s="195">
        <f>ROUND(((B48/CE61)*BZ61),0)</f>
        <v>0</v>
      </c>
      <c r="CA48" s="195">
        <f>ROUND(((B48/CE61)*CA61),0)</f>
        <v>8185</v>
      </c>
      <c r="CB48" s="195">
        <f>ROUND(((B48/CE61)*CB61),0)</f>
        <v>0</v>
      </c>
      <c r="CC48" s="195">
        <f>ROUND(((B48/CE61)*CC61),0)</f>
        <v>9583</v>
      </c>
      <c r="CD48" s="195"/>
      <c r="CE48" s="195">
        <f>SUM(C48:CD48)</f>
        <v>518973</v>
      </c>
    </row>
    <row r="49" spans="1:84" ht="12.6" customHeight="1" x14ac:dyDescent="0.25">
      <c r="A49" s="175" t="s">
        <v>206</v>
      </c>
      <c r="B49" s="195">
        <f>B47+B48</f>
        <v>518974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449968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449968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449968</v>
      </c>
    </row>
    <row r="53" spans="1:84" ht="12.6" customHeight="1" x14ac:dyDescent="0.25">
      <c r="A53" s="175" t="s">
        <v>206</v>
      </c>
      <c r="B53" s="195">
        <f>B51+B52</f>
        <v>449968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7191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21573</v>
      </c>
      <c r="AZ59" s="185"/>
      <c r="BA59" s="248"/>
      <c r="BB59" s="248"/>
      <c r="BC59" s="248"/>
      <c r="BD59" s="248"/>
      <c r="BE59" s="185">
        <v>14733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>
        <v>24.75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1.01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>
        <v>1.32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2</v>
      </c>
      <c r="AZ60" s="221"/>
      <c r="BA60" s="221"/>
      <c r="BB60" s="221">
        <v>2.89</v>
      </c>
      <c r="BC60" s="221"/>
      <c r="BD60" s="221"/>
      <c r="BE60" s="221">
        <v>0.45</v>
      </c>
      <c r="BF60" s="221">
        <v>2.5</v>
      </c>
      <c r="BG60" s="221">
        <v>1.7</v>
      </c>
      <c r="BH60" s="221"/>
      <c r="BI60" s="221"/>
      <c r="BJ60" s="221">
        <v>0.9</v>
      </c>
      <c r="BK60" s="221">
        <v>1.04</v>
      </c>
      <c r="BL60" s="221">
        <v>0.94</v>
      </c>
      <c r="BM60" s="221"/>
      <c r="BN60" s="221">
        <v>0.84</v>
      </c>
      <c r="BO60" s="221"/>
      <c r="BP60" s="221"/>
      <c r="BQ60" s="221"/>
      <c r="BR60" s="221">
        <v>0.67</v>
      </c>
      <c r="BS60" s="221"/>
      <c r="BT60" s="221"/>
      <c r="BU60" s="221"/>
      <c r="BV60" s="221">
        <v>0.78</v>
      </c>
      <c r="BW60" s="221"/>
      <c r="BX60" s="221">
        <v>1.06</v>
      </c>
      <c r="BY60" s="221">
        <v>0.91999999999999993</v>
      </c>
      <c r="BZ60" s="221"/>
      <c r="CA60" s="221">
        <v>0.85</v>
      </c>
      <c r="CB60" s="221"/>
      <c r="CC60" s="221">
        <v>0.56000000000000005</v>
      </c>
      <c r="CD60" s="249" t="s">
        <v>221</v>
      </c>
      <c r="CE60" s="251">
        <f t="shared" ref="CE60:CE70" si="0">SUM(C60:CD60)</f>
        <v>45.180000000000014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1426386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f>139408+2312</f>
        <v>141720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f>102650+2067</f>
        <v>104717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>
        <v>170095</v>
      </c>
      <c r="BC61" s="185"/>
      <c r="BD61" s="185"/>
      <c r="BE61" s="185">
        <f>35330+111</f>
        <v>35441</v>
      </c>
      <c r="BF61" s="185"/>
      <c r="BG61" s="185">
        <f>56310+12735</f>
        <v>69045</v>
      </c>
      <c r="BH61" s="185"/>
      <c r="BI61" s="185"/>
      <c r="BJ61" s="185">
        <v>57118</v>
      </c>
      <c r="BK61" s="185">
        <f>42780+635</f>
        <v>43415</v>
      </c>
      <c r="BL61" s="185">
        <f>27751+14347+2047-990</f>
        <v>43155</v>
      </c>
      <c r="BM61" s="185"/>
      <c r="BN61" s="185">
        <f>104957+302-3569</f>
        <v>101690</v>
      </c>
      <c r="BO61" s="185"/>
      <c r="BP61" s="185"/>
      <c r="BQ61" s="185"/>
      <c r="BR61" s="185">
        <v>33854</v>
      </c>
      <c r="BS61" s="185"/>
      <c r="BT61" s="185"/>
      <c r="BU61" s="185"/>
      <c r="BV61" s="185">
        <f>29881+270</f>
        <v>30151</v>
      </c>
      <c r="BW61" s="185"/>
      <c r="BX61" s="185">
        <f>92826+2334</f>
        <v>95160</v>
      </c>
      <c r="BY61" s="185">
        <f>82610+5399</f>
        <v>88009</v>
      </c>
      <c r="BZ61" s="185"/>
      <c r="CA61" s="185">
        <f>36328+3519</f>
        <v>39847</v>
      </c>
      <c r="CB61" s="185"/>
      <c r="CC61" s="185">
        <f>39855+6799</f>
        <v>46654</v>
      </c>
      <c r="CD61" s="249" t="s">
        <v>221</v>
      </c>
      <c r="CE61" s="195">
        <f t="shared" si="0"/>
        <v>2526457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293002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29112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21511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34940</v>
      </c>
      <c r="BC62" s="195">
        <f t="shared" si="1"/>
        <v>0</v>
      </c>
      <c r="BD62" s="195">
        <f t="shared" si="1"/>
        <v>0</v>
      </c>
      <c r="BE62" s="195">
        <f t="shared" si="1"/>
        <v>7280</v>
      </c>
      <c r="BF62" s="195">
        <f t="shared" si="1"/>
        <v>0</v>
      </c>
      <c r="BG62" s="195">
        <f t="shared" si="1"/>
        <v>14183</v>
      </c>
      <c r="BH62" s="195">
        <f t="shared" si="1"/>
        <v>0</v>
      </c>
      <c r="BI62" s="195">
        <f t="shared" si="1"/>
        <v>0</v>
      </c>
      <c r="BJ62" s="195">
        <f t="shared" si="1"/>
        <v>11733</v>
      </c>
      <c r="BK62" s="195">
        <f t="shared" si="1"/>
        <v>8918</v>
      </c>
      <c r="BL62" s="195">
        <f t="shared" si="1"/>
        <v>8865</v>
      </c>
      <c r="BM62" s="195">
        <f t="shared" si="1"/>
        <v>0</v>
      </c>
      <c r="BN62" s="195">
        <f t="shared" si="1"/>
        <v>20889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6954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6193</v>
      </c>
      <c r="BW62" s="195">
        <f t="shared" si="2"/>
        <v>0</v>
      </c>
      <c r="BX62" s="195">
        <f t="shared" si="2"/>
        <v>19547</v>
      </c>
      <c r="BY62" s="195">
        <f t="shared" si="2"/>
        <v>18078</v>
      </c>
      <c r="BZ62" s="195">
        <f t="shared" si="2"/>
        <v>0</v>
      </c>
      <c r="CA62" s="195">
        <f t="shared" si="2"/>
        <v>8185</v>
      </c>
      <c r="CB62" s="195">
        <f t="shared" si="2"/>
        <v>0</v>
      </c>
      <c r="CC62" s="195">
        <f t="shared" si="2"/>
        <v>9583</v>
      </c>
      <c r="CD62" s="249" t="s">
        <v>221</v>
      </c>
      <c r="CE62" s="195">
        <f t="shared" si="0"/>
        <v>518973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>
        <v>220000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f>1020362-220000+309487</f>
        <v>1109849</v>
      </c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1329849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24945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f>-7662+388+110387</f>
        <v>103113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1629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179004</v>
      </c>
      <c r="AZ64" s="185"/>
      <c r="BA64" s="185"/>
      <c r="BB64" s="185">
        <v>140</v>
      </c>
      <c r="BC64" s="185"/>
      <c r="BD64" s="185">
        <f>-1137+45995</f>
        <v>44858</v>
      </c>
      <c r="BE64" s="185">
        <v>3816</v>
      </c>
      <c r="BF64" s="185">
        <v>822</v>
      </c>
      <c r="BG64" s="185"/>
      <c r="BH64" s="185"/>
      <c r="BI64" s="185"/>
      <c r="BJ64" s="185"/>
      <c r="BK64" s="185">
        <f>940+33</f>
        <v>973</v>
      </c>
      <c r="BL64" s="185">
        <v>221</v>
      </c>
      <c r="BM64" s="185"/>
      <c r="BN64" s="185">
        <v>1479</v>
      </c>
      <c r="BO64" s="185"/>
      <c r="BP64" s="185"/>
      <c r="BQ64" s="185"/>
      <c r="BR64" s="185">
        <v>82</v>
      </c>
      <c r="BS64" s="185"/>
      <c r="BT64" s="185"/>
      <c r="BU64" s="185"/>
      <c r="BV64" s="185">
        <v>3851</v>
      </c>
      <c r="BW64" s="185"/>
      <c r="BX64" s="185"/>
      <c r="BY64" s="185"/>
      <c r="BZ64" s="185">
        <f>68+1657+-39</f>
        <v>1686</v>
      </c>
      <c r="CA64" s="185"/>
      <c r="CB64" s="185"/>
      <c r="CC64" s="185">
        <f>66+297+444</f>
        <v>807</v>
      </c>
      <c r="CD64" s="249" t="s">
        <v>221</v>
      </c>
      <c r="CE64" s="195">
        <f t="shared" si="0"/>
        <v>367426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1984</v>
      </c>
      <c r="BF65" s="185"/>
      <c r="BG65" s="185">
        <v>17271</v>
      </c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19255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f>-2348+315389</f>
        <v>313041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202176</v>
      </c>
      <c r="V66" s="185">
        <v>4170</v>
      </c>
      <c r="W66" s="185"/>
      <c r="X66" s="185"/>
      <c r="Y66" s="185">
        <v>18</v>
      </c>
      <c r="Z66" s="185"/>
      <c r="AA66" s="185"/>
      <c r="AB66" s="185">
        <v>6341</v>
      </c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2690</v>
      </c>
      <c r="AZ66" s="185"/>
      <c r="BA66" s="185">
        <v>15586</v>
      </c>
      <c r="BB66" s="185">
        <f>26200+2000+7150</f>
        <v>35350</v>
      </c>
      <c r="BC66" s="185"/>
      <c r="BD66" s="185"/>
      <c r="BE66" s="185">
        <v>3230</v>
      </c>
      <c r="BF66" s="185">
        <v>123456</v>
      </c>
      <c r="BG66" s="185"/>
      <c r="BH66" s="185"/>
      <c r="BI66" s="185"/>
      <c r="BJ66" s="185"/>
      <c r="BK66" s="185"/>
      <c r="BL66" s="185"/>
      <c r="BM66" s="185"/>
      <c r="BN66" s="185">
        <v>7913</v>
      </c>
      <c r="BO66" s="185"/>
      <c r="BP66" s="185"/>
      <c r="BQ66" s="185"/>
      <c r="BR66" s="185"/>
      <c r="BS66" s="185"/>
      <c r="BT66" s="185"/>
      <c r="BU66" s="185"/>
      <c r="BV66" s="185">
        <v>9154</v>
      </c>
      <c r="BW66" s="185">
        <v>26682</v>
      </c>
      <c r="BX66" s="185"/>
      <c r="BY66" s="185"/>
      <c r="BZ66" s="185"/>
      <c r="CA66" s="185">
        <v>1630</v>
      </c>
      <c r="CB66" s="185"/>
      <c r="CC66" s="185">
        <v>2224</v>
      </c>
      <c r="CD66" s="249" t="s">
        <v>221</v>
      </c>
      <c r="CE66" s="195">
        <f t="shared" si="0"/>
        <v>753661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449968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449968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5328</v>
      </c>
      <c r="BF68" s="185"/>
      <c r="BG68" s="185"/>
      <c r="BH68" s="185"/>
      <c r="BI68" s="185"/>
      <c r="BJ68" s="185"/>
      <c r="BK68" s="185"/>
      <c r="BL68" s="185"/>
      <c r="BM68" s="185"/>
      <c r="BN68" s="185">
        <v>443011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448339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f>703+1456+25</f>
        <v>2184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>
        <f>45+157</f>
        <v>202</v>
      </c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1277</v>
      </c>
      <c r="AZ69" s="185"/>
      <c r="BA69" s="185"/>
      <c r="BB69" s="185">
        <v>19</v>
      </c>
      <c r="BC69" s="185">
        <v>4705</v>
      </c>
      <c r="BD69" s="185"/>
      <c r="BE69" s="185">
        <v>18006</v>
      </c>
      <c r="BF69" s="185"/>
      <c r="BG69" s="185"/>
      <c r="BH69" s="224"/>
      <c r="BI69" s="185"/>
      <c r="BJ69" s="185">
        <v>201</v>
      </c>
      <c r="BK69" s="185">
        <f>84+10</f>
        <v>94</v>
      </c>
      <c r="BL69" s="185"/>
      <c r="BM69" s="185"/>
      <c r="BN69" s="185">
        <f>1533+64+150</f>
        <v>1747</v>
      </c>
      <c r="BO69" s="185"/>
      <c r="BP69" s="185">
        <v>3267</v>
      </c>
      <c r="BQ69" s="185"/>
      <c r="BR69" s="185">
        <v>4915</v>
      </c>
      <c r="BS69" s="185"/>
      <c r="BT69" s="185"/>
      <c r="BU69" s="185"/>
      <c r="BV69" s="185">
        <f>1118+404</f>
        <v>1522</v>
      </c>
      <c r="BW69" s="185">
        <f>11+1388+2038+350+560+202</f>
        <v>4549</v>
      </c>
      <c r="BX69" s="185"/>
      <c r="BY69" s="185">
        <f>232+391+102+591</f>
        <v>1316</v>
      </c>
      <c r="BZ69" s="185"/>
      <c r="CA69" s="185">
        <v>120</v>
      </c>
      <c r="CB69" s="185"/>
      <c r="CC69" s="185">
        <v>7971</v>
      </c>
      <c r="CD69" s="188">
        <f>6207726+1195222</f>
        <v>7402948</v>
      </c>
      <c r="CE69" s="195">
        <f t="shared" si="0"/>
        <v>7455043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2727342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202176</v>
      </c>
      <c r="V71" s="195">
        <f t="shared" si="5"/>
        <v>4170</v>
      </c>
      <c r="W71" s="195">
        <f t="shared" si="5"/>
        <v>0</v>
      </c>
      <c r="X71" s="195">
        <f t="shared" si="5"/>
        <v>0</v>
      </c>
      <c r="Y71" s="195">
        <f t="shared" si="5"/>
        <v>18</v>
      </c>
      <c r="Z71" s="195">
        <f t="shared" si="5"/>
        <v>0</v>
      </c>
      <c r="AA71" s="195">
        <f t="shared" si="5"/>
        <v>0</v>
      </c>
      <c r="AB71" s="195">
        <f t="shared" si="5"/>
        <v>282470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128059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182971</v>
      </c>
      <c r="AZ71" s="195">
        <f t="shared" si="6"/>
        <v>0</v>
      </c>
      <c r="BA71" s="195">
        <f t="shared" si="6"/>
        <v>15586</v>
      </c>
      <c r="BB71" s="195">
        <f t="shared" si="6"/>
        <v>240544</v>
      </c>
      <c r="BC71" s="195">
        <f t="shared" si="6"/>
        <v>4705</v>
      </c>
      <c r="BD71" s="195">
        <f t="shared" si="6"/>
        <v>44858</v>
      </c>
      <c r="BE71" s="195">
        <f t="shared" si="6"/>
        <v>75085</v>
      </c>
      <c r="BF71" s="195">
        <f t="shared" si="6"/>
        <v>124278</v>
      </c>
      <c r="BG71" s="195">
        <f t="shared" si="6"/>
        <v>100499</v>
      </c>
      <c r="BH71" s="195">
        <f t="shared" si="6"/>
        <v>0</v>
      </c>
      <c r="BI71" s="195">
        <f t="shared" si="6"/>
        <v>0</v>
      </c>
      <c r="BJ71" s="195">
        <f t="shared" si="6"/>
        <v>69052</v>
      </c>
      <c r="BK71" s="195">
        <f t="shared" si="6"/>
        <v>53400</v>
      </c>
      <c r="BL71" s="195">
        <f t="shared" si="6"/>
        <v>52241</v>
      </c>
      <c r="BM71" s="195">
        <f t="shared" si="6"/>
        <v>0</v>
      </c>
      <c r="BN71" s="195">
        <f t="shared" si="6"/>
        <v>576729</v>
      </c>
      <c r="BO71" s="195">
        <f t="shared" si="6"/>
        <v>0</v>
      </c>
      <c r="BP71" s="195">
        <f t="shared" ref="BP71:CC71" si="7">SUM(BP61:BP69)-BP70</f>
        <v>3267</v>
      </c>
      <c r="BQ71" s="195">
        <f t="shared" si="7"/>
        <v>0</v>
      </c>
      <c r="BR71" s="195">
        <f t="shared" si="7"/>
        <v>45805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50871</v>
      </c>
      <c r="BW71" s="195">
        <f t="shared" si="7"/>
        <v>1141080</v>
      </c>
      <c r="BX71" s="195">
        <f t="shared" si="7"/>
        <v>114707</v>
      </c>
      <c r="BY71" s="195">
        <f t="shared" si="7"/>
        <v>107403</v>
      </c>
      <c r="BZ71" s="195">
        <f t="shared" si="7"/>
        <v>1686</v>
      </c>
      <c r="CA71" s="195">
        <f t="shared" si="7"/>
        <v>49782</v>
      </c>
      <c r="CB71" s="195">
        <f t="shared" si="7"/>
        <v>0</v>
      </c>
      <c r="CC71" s="195">
        <f t="shared" si="7"/>
        <v>67239</v>
      </c>
      <c r="CD71" s="245">
        <f>CD69-CD70</f>
        <v>7402948</v>
      </c>
      <c r="CE71" s="195">
        <f>SUM(CE61:CE69)-CE70</f>
        <v>13868971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21606965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21606965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21606965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21606965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14733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9" t="s">
        <v>221</v>
      </c>
      <c r="CE76" s="195">
        <f t="shared" si="8"/>
        <v>14733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f>7191*3</f>
        <v>21573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21573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f>2.5*2080</f>
        <v>5200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5200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f>2098+1675+1952+1735+1929+1868+1759+1834+1545+1998+2145+1522</f>
        <v>22060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22060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11.2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11.2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1274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1273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1275</v>
      </c>
      <c r="D84" s="205"/>
      <c r="E84" s="204"/>
    </row>
    <row r="85" spans="1:5" ht="12.6" customHeight="1" x14ac:dyDescent="0.25">
      <c r="A85" s="173" t="s">
        <v>1251</v>
      </c>
      <c r="B85" s="172"/>
      <c r="C85" s="227" t="s">
        <v>1266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27" t="s">
        <v>1266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7" t="s">
        <v>1267</v>
      </c>
      <c r="D87" s="205" t="s">
        <v>1276</v>
      </c>
      <c r="E87" s="204"/>
    </row>
    <row r="88" spans="1:5" ht="12.6" customHeight="1" x14ac:dyDescent="0.25">
      <c r="A88" s="173" t="s">
        <v>259</v>
      </c>
      <c r="B88" s="172" t="s">
        <v>256</v>
      </c>
      <c r="C88" s="227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1277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1278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7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1271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/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305</v>
      </c>
      <c r="D111" s="174">
        <v>7191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34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34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126</v>
      </c>
      <c r="C138" s="189">
        <v>36</v>
      </c>
      <c r="D138" s="174">
        <f>305-162</f>
        <v>143</v>
      </c>
      <c r="E138" s="175">
        <f>SUM(B138:D138)</f>
        <v>305</v>
      </c>
    </row>
    <row r="139" spans="1:6" ht="12.6" customHeight="1" x14ac:dyDescent="0.25">
      <c r="A139" s="173" t="s">
        <v>215</v>
      </c>
      <c r="B139" s="174">
        <v>3651</v>
      </c>
      <c r="C139" s="189">
        <v>748</v>
      </c>
      <c r="D139" s="174">
        <f>7191-4399</f>
        <v>2792</v>
      </c>
      <c r="E139" s="175">
        <f>SUM(B139:D139)</f>
        <v>7191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10211600</v>
      </c>
      <c r="C141" s="189">
        <v>2094400</v>
      </c>
      <c r="D141" s="174">
        <f>21606965-12306000</f>
        <v>9300965</v>
      </c>
      <c r="E141" s="175">
        <f>SUM(B141:D141)</f>
        <v>21606965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248147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22936+3279</f>
        <v>26215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51158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236959+16875</f>
        <v>253834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36147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-89631-17288+10392</f>
        <v>-96527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518974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443011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5328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448339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12773+4451</f>
        <v>17224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23349-C179</f>
        <v>6125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23349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f>183+29312</f>
        <v>29495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118820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148315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569741.14</v>
      </c>
      <c r="C200" s="189"/>
      <c r="D200" s="174"/>
      <c r="E200" s="175">
        <f t="shared" si="10"/>
        <v>569741.14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3006501.03</v>
      </c>
      <c r="C202" s="189">
        <v>202659.78</v>
      </c>
      <c r="D202" s="174"/>
      <c r="E202" s="175">
        <f t="shared" si="10"/>
        <v>3209160.8099999996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3576242.17</v>
      </c>
      <c r="C204" s="191">
        <f>SUM(C195:C203)</f>
        <v>202659.78</v>
      </c>
      <c r="D204" s="175">
        <f>SUM(D195:D203)</f>
        <v>0</v>
      </c>
      <c r="E204" s="175">
        <f>SUM(E195:E203)</f>
        <v>3778901.9499999997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" customHeight="1" x14ac:dyDescent="0.25">
      <c r="A210" s="173" t="s">
        <v>334</v>
      </c>
      <c r="B210" s="174"/>
      <c r="C210" s="189"/>
      <c r="D210" s="174"/>
      <c r="E210" s="175">
        <f t="shared" si="11"/>
        <v>0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112931.07</v>
      </c>
      <c r="C213" s="189">
        <v>112931.04</v>
      </c>
      <c r="D213" s="174"/>
      <c r="E213" s="175">
        <f t="shared" si="11"/>
        <v>225862.11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300650.11</v>
      </c>
      <c r="C215" s="189">
        <v>337037.13</v>
      </c>
      <c r="D215" s="174"/>
      <c r="E215" s="175">
        <f t="shared" si="11"/>
        <v>637687.24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413581.18</v>
      </c>
      <c r="C217" s="191">
        <f>SUM(C208:C216)</f>
        <v>449968.17</v>
      </c>
      <c r="D217" s="175">
        <f>SUM(D208:D216)</f>
        <v>0</v>
      </c>
      <c r="E217" s="175">
        <f>SUM(E208:E216)</f>
        <v>863549.35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154813</v>
      </c>
      <c r="D221" s="172">
        <f>C221</f>
        <v>154813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6867347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1749454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22971+60559</f>
        <v>83530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14571219-8900535</f>
        <v>5670684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14371015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43919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43919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870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155415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156285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14726032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-40330.51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3327063.98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88250.3+37809.33+899259.34-4173.62+820199.68</f>
        <v>1841345.03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77032.009999999995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71260.27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6172.32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1599853.0400000003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569741.14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3209160.81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3778901.95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637687.24+225862.11</f>
        <v>863549.35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2915352.6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4515205.6400000006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682097.9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-5000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677097.9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f>-201765.58+5948161.65</f>
        <v>5746396.0700000003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5746396.0700000003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5746396.0700000003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-1908288.33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4515205.6400000006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4515205.6400000006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21606965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21606965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154813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14571219-43919-155415-870</f>
        <v>14371015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43919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155415+870</f>
        <v>156285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14726032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6880933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664658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664658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7545591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2526456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518974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1329850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367423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19255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438271+315389</f>
        <v>753660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449968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448339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23349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183+29312+118820</f>
        <v>148315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6207726+1195222-6585589</f>
        <v>817359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7402948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142643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142643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142643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BHC Fairfax Behavioral Health - Monroe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305</v>
      </c>
      <c r="C414" s="194">
        <f>E138</f>
        <v>305</v>
      </c>
      <c r="D414" s="179"/>
    </row>
    <row r="415" spans="1:5" ht="12.6" customHeight="1" x14ac:dyDescent="0.25">
      <c r="A415" s="179" t="s">
        <v>464</v>
      </c>
      <c r="B415" s="179">
        <f>D111</f>
        <v>7191</v>
      </c>
      <c r="C415" s="179">
        <f>E139</f>
        <v>7191</v>
      </c>
      <c r="D415" s="194">
        <f>SUM(C59:H59)+N59</f>
        <v>7191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2526456</v>
      </c>
      <c r="C427" s="179">
        <f t="shared" ref="C427:C434" si="13">CE61</f>
        <v>2526457</v>
      </c>
      <c r="D427" s="179"/>
    </row>
    <row r="428" spans="1:7" ht="12.6" customHeight="1" x14ac:dyDescent="0.25">
      <c r="A428" s="179" t="s">
        <v>3</v>
      </c>
      <c r="B428" s="179">
        <f t="shared" si="12"/>
        <v>518974</v>
      </c>
      <c r="C428" s="179">
        <f t="shared" si="13"/>
        <v>518973</v>
      </c>
      <c r="D428" s="179">
        <f>D173</f>
        <v>518974</v>
      </c>
    </row>
    <row r="429" spans="1:7" ht="12.6" customHeight="1" x14ac:dyDescent="0.25">
      <c r="A429" s="179" t="s">
        <v>236</v>
      </c>
      <c r="B429" s="179">
        <f t="shared" si="12"/>
        <v>1329850</v>
      </c>
      <c r="C429" s="179">
        <f t="shared" si="13"/>
        <v>1329849</v>
      </c>
      <c r="D429" s="179"/>
    </row>
    <row r="430" spans="1:7" ht="12.6" customHeight="1" x14ac:dyDescent="0.25">
      <c r="A430" s="179" t="s">
        <v>237</v>
      </c>
      <c r="B430" s="179">
        <f t="shared" si="12"/>
        <v>367423</v>
      </c>
      <c r="C430" s="179">
        <f t="shared" si="13"/>
        <v>367426</v>
      </c>
      <c r="D430" s="179"/>
    </row>
    <row r="431" spans="1:7" ht="12.6" customHeight="1" x14ac:dyDescent="0.25">
      <c r="A431" s="179" t="s">
        <v>444</v>
      </c>
      <c r="B431" s="179">
        <f t="shared" si="12"/>
        <v>19255</v>
      </c>
      <c r="C431" s="179">
        <f t="shared" si="13"/>
        <v>19255</v>
      </c>
      <c r="D431" s="179"/>
    </row>
    <row r="432" spans="1:7" ht="12.6" customHeight="1" x14ac:dyDescent="0.25">
      <c r="A432" s="179" t="s">
        <v>445</v>
      </c>
      <c r="B432" s="179">
        <f t="shared" si="12"/>
        <v>753660</v>
      </c>
      <c r="C432" s="179">
        <f t="shared" si="13"/>
        <v>753661</v>
      </c>
      <c r="D432" s="179"/>
    </row>
    <row r="433" spans="1:7" ht="12.6" customHeight="1" x14ac:dyDescent="0.25">
      <c r="A433" s="179" t="s">
        <v>6</v>
      </c>
      <c r="B433" s="179">
        <f t="shared" si="12"/>
        <v>449968</v>
      </c>
      <c r="C433" s="179">
        <f t="shared" si="13"/>
        <v>449968</v>
      </c>
      <c r="D433" s="179">
        <f>C217</f>
        <v>449968.17</v>
      </c>
    </row>
    <row r="434" spans="1:7" ht="12.6" customHeight="1" x14ac:dyDescent="0.25">
      <c r="A434" s="179" t="s">
        <v>474</v>
      </c>
      <c r="B434" s="179">
        <f t="shared" si="12"/>
        <v>448339</v>
      </c>
      <c r="C434" s="179">
        <f t="shared" si="13"/>
        <v>448339</v>
      </c>
      <c r="D434" s="179">
        <f>D177</f>
        <v>448339</v>
      </c>
    </row>
    <row r="435" spans="1:7" ht="12.6" customHeight="1" x14ac:dyDescent="0.25">
      <c r="A435" s="179" t="s">
        <v>447</v>
      </c>
      <c r="B435" s="179">
        <f t="shared" si="12"/>
        <v>23349</v>
      </c>
      <c r="C435" s="179"/>
      <c r="D435" s="179">
        <f>D181</f>
        <v>23349</v>
      </c>
    </row>
    <row r="436" spans="1:7" ht="12.6" customHeight="1" x14ac:dyDescent="0.25">
      <c r="A436" s="179" t="s">
        <v>475</v>
      </c>
      <c r="B436" s="179">
        <f t="shared" si="12"/>
        <v>148315</v>
      </c>
      <c r="C436" s="179"/>
      <c r="D436" s="179">
        <f>D186</f>
        <v>148315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171664</v>
      </c>
      <c r="C438" s="194">
        <f>CD69</f>
        <v>7402948</v>
      </c>
      <c r="D438" s="194">
        <f>D181+D186+D190</f>
        <v>171664</v>
      </c>
    </row>
    <row r="439" spans="1:7" ht="12.6" customHeight="1" x14ac:dyDescent="0.25">
      <c r="A439" s="179" t="s">
        <v>451</v>
      </c>
      <c r="B439" s="194">
        <f>C389</f>
        <v>817359</v>
      </c>
      <c r="C439" s="194">
        <f>SUM(C69:CC69)</f>
        <v>52095</v>
      </c>
      <c r="D439" s="179"/>
    </row>
    <row r="440" spans="1:7" ht="12.6" customHeight="1" x14ac:dyDescent="0.25">
      <c r="A440" s="179" t="s">
        <v>477</v>
      </c>
      <c r="B440" s="194">
        <f>B438+B439</f>
        <v>989023</v>
      </c>
      <c r="C440" s="194">
        <f>CE69</f>
        <v>7455043</v>
      </c>
      <c r="D440" s="179"/>
    </row>
    <row r="441" spans="1:7" ht="12.6" customHeight="1" x14ac:dyDescent="0.25">
      <c r="A441" s="179" t="s">
        <v>478</v>
      </c>
      <c r="B441" s="179">
        <f>D390</f>
        <v>7402948</v>
      </c>
      <c r="C441" s="179">
        <f>SUM(C427:C437)+C440</f>
        <v>13868971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154813</v>
      </c>
      <c r="C444" s="179">
        <f>C363</f>
        <v>154813</v>
      </c>
      <c r="D444" s="179"/>
    </row>
    <row r="445" spans="1:7" ht="12.6" customHeight="1" x14ac:dyDescent="0.25">
      <c r="A445" s="179" t="s">
        <v>343</v>
      </c>
      <c r="B445" s="179">
        <f>D229</f>
        <v>14371015</v>
      </c>
      <c r="C445" s="179">
        <f>C364</f>
        <v>14371015</v>
      </c>
      <c r="D445" s="179"/>
    </row>
    <row r="446" spans="1:7" ht="12.6" customHeight="1" x14ac:dyDescent="0.25">
      <c r="A446" s="179" t="s">
        <v>351</v>
      </c>
      <c r="B446" s="179">
        <f>D236</f>
        <v>43919</v>
      </c>
      <c r="C446" s="179">
        <f>C365</f>
        <v>43919</v>
      </c>
      <c r="D446" s="179"/>
    </row>
    <row r="447" spans="1:7" ht="12.6" customHeight="1" x14ac:dyDescent="0.25">
      <c r="A447" s="179" t="s">
        <v>356</v>
      </c>
      <c r="B447" s="179">
        <f>D240</f>
        <v>156285</v>
      </c>
      <c r="C447" s="179">
        <f>C366</f>
        <v>156285</v>
      </c>
      <c r="D447" s="179"/>
    </row>
    <row r="448" spans="1:7" ht="12.6" customHeight="1" x14ac:dyDescent="0.25">
      <c r="A448" s="179" t="s">
        <v>358</v>
      </c>
      <c r="B448" s="179">
        <f>D242</f>
        <v>14726032</v>
      </c>
      <c r="C448" s="179">
        <f>D367</f>
        <v>14726032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43919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664658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21606965</v>
      </c>
      <c r="C463" s="194">
        <f>CE73</f>
        <v>21606965</v>
      </c>
      <c r="D463" s="194">
        <f>E141+E147+E153</f>
        <v>21606965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21606965</v>
      </c>
      <c r="C465" s="194">
        <f>CE75</f>
        <v>21606965</v>
      </c>
      <c r="D465" s="194">
        <f>D463+D464</f>
        <v>21606965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569741.14</v>
      </c>
      <c r="C473" s="179">
        <f>SUM(E200:E201)</f>
        <v>569741.14</v>
      </c>
      <c r="D473" s="179"/>
    </row>
    <row r="474" spans="1:7" ht="12.6" customHeight="1" x14ac:dyDescent="0.25">
      <c r="A474" s="179" t="s">
        <v>339</v>
      </c>
      <c r="B474" s="179">
        <f t="shared" si="14"/>
        <v>3209160.81</v>
      </c>
      <c r="C474" s="179">
        <f>E202</f>
        <v>3209160.8099999996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3778901.95</v>
      </c>
      <c r="C476" s="179">
        <f>E204</f>
        <v>3778901.9499999997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863549.35</v>
      </c>
      <c r="C478" s="179">
        <f>E217</f>
        <v>863549.35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4515205.6400000006</v>
      </c>
    </row>
    <row r="482" spans="1:12" ht="12.6" customHeight="1" x14ac:dyDescent="0.25">
      <c r="A482" s="180" t="s">
        <v>499</v>
      </c>
      <c r="C482" s="180">
        <f>D339</f>
        <v>4515205.6400000006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923</v>
      </c>
      <c r="B493" s="261" t="s">
        <v>1279</v>
      </c>
      <c r="C493" s="261" t="str">
        <f>RIGHT(C82,4)</f>
        <v>2017</v>
      </c>
      <c r="D493" s="261" t="s">
        <v>1279</v>
      </c>
      <c r="E493" s="261" t="str">
        <f>RIGHT(C82,4)</f>
        <v>2017</v>
      </c>
      <c r="F493" s="261" t="s">
        <v>1279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 t="e">
        <v>#DIV/0!</v>
      </c>
      <c r="C496" s="240">
        <f>C71</f>
        <v>0</v>
      </c>
      <c r="D496" s="240">
        <v>0</v>
      </c>
      <c r="E496" s="180">
        <f>C59</f>
        <v>0</v>
      </c>
      <c r="F496" s="263" t="e">
        <f t="shared" ref="F496:G511" si="15">IF(B496=0,"",IF(D496=0,"",B496/D496))</f>
        <v>#DIV/0!</v>
      </c>
      <c r="G496" s="264" t="str">
        <f t="shared" si="15"/>
        <v/>
      </c>
      <c r="H496" s="265" t="e">
        <f>IF(B496=0,"",IF(C496=0,"",IF(D496=0,"",IF(E496=0,"",IF(G496/F496-1&lt;-0.25,G496/F496-1,IF(G496/F496-1&gt;0.25,G496/F496-1,""))))))</f>
        <v>#DIV/0!</v>
      </c>
      <c r="I496" s="267"/>
      <c r="K496" s="261"/>
      <c r="L496" s="261"/>
    </row>
    <row r="497" spans="1:12" ht="12.6" customHeight="1" x14ac:dyDescent="0.25">
      <c r="A497" s="180" t="s">
        <v>513</v>
      </c>
      <c r="B497" s="240" t="e">
        <v>#DIV/0!</v>
      </c>
      <c r="C497" s="240">
        <f>D71</f>
        <v>0</v>
      </c>
      <c r="D497" s="240">
        <v>0</v>
      </c>
      <c r="E497" s="180">
        <f>D59</f>
        <v>0</v>
      </c>
      <c r="F497" s="263" t="e">
        <f t="shared" si="15"/>
        <v>#DIV/0!</v>
      </c>
      <c r="G497" s="263" t="str">
        <f t="shared" si="15"/>
        <v/>
      </c>
      <c r="H497" s="265" t="e">
        <f t="shared" ref="H497:H550" si="16">IF(B497=0,"",IF(C497=0,"",IF(D497=0,"",IF(E497=0,"",IF(G497/F497-1&lt;-0.25,G497/F497-1,IF(G497/F497-1&gt;0.25,G497/F497-1,""))))))</f>
        <v>#DIV/0!</v>
      </c>
      <c r="I497" s="267"/>
      <c r="K497" s="261"/>
      <c r="L497" s="261"/>
    </row>
    <row r="498" spans="1:12" ht="12.6" customHeight="1" x14ac:dyDescent="0.25">
      <c r="A498" s="180" t="s">
        <v>514</v>
      </c>
      <c r="B498" s="240" t="e">
        <v>#DIV/0!</v>
      </c>
      <c r="C498" s="240">
        <f>E71</f>
        <v>0</v>
      </c>
      <c r="D498" s="240">
        <v>0</v>
      </c>
      <c r="E498" s="180">
        <f>E59</f>
        <v>0</v>
      </c>
      <c r="F498" s="263" t="e">
        <f t="shared" si="15"/>
        <v>#DIV/0!</v>
      </c>
      <c r="G498" s="263" t="str">
        <f t="shared" si="15"/>
        <v/>
      </c>
      <c r="H498" s="265" t="e">
        <f t="shared" si="16"/>
        <v>#DIV/0!</v>
      </c>
      <c r="I498" s="267"/>
      <c r="K498" s="261"/>
      <c r="L498" s="261"/>
    </row>
    <row r="499" spans="1:12" ht="12.6" customHeight="1" x14ac:dyDescent="0.25">
      <c r="A499" s="180" t="s">
        <v>515</v>
      </c>
      <c r="B499" s="240" t="e">
        <v>#DIV/0!</v>
      </c>
      <c r="C499" s="240">
        <f>F71</f>
        <v>0</v>
      </c>
      <c r="D499" s="240">
        <v>0</v>
      </c>
      <c r="E499" s="180">
        <f>F59</f>
        <v>0</v>
      </c>
      <c r="F499" s="263" t="e">
        <f t="shared" si="15"/>
        <v>#DIV/0!</v>
      </c>
      <c r="G499" s="263" t="str">
        <f t="shared" si="15"/>
        <v/>
      </c>
      <c r="H499" s="265" t="e">
        <f t="shared" si="16"/>
        <v>#DIV/0!</v>
      </c>
      <c r="I499" s="267"/>
      <c r="K499" s="261"/>
      <c r="L499" s="261"/>
    </row>
    <row r="500" spans="1:12" ht="12.6" customHeight="1" x14ac:dyDescent="0.25">
      <c r="A500" s="180" t="s">
        <v>516</v>
      </c>
      <c r="B500" s="240" t="e">
        <v>#DIV/0!</v>
      </c>
      <c r="C500" s="240">
        <f>G71</f>
        <v>0</v>
      </c>
      <c r="D500" s="240">
        <v>0</v>
      </c>
      <c r="E500" s="180">
        <f>G59</f>
        <v>0</v>
      </c>
      <c r="F500" s="263" t="e">
        <f t="shared" si="15"/>
        <v>#DIV/0!</v>
      </c>
      <c r="G500" s="263" t="str">
        <f t="shared" si="15"/>
        <v/>
      </c>
      <c r="H500" s="265" t="e">
        <f t="shared" si="16"/>
        <v>#DIV/0!</v>
      </c>
      <c r="I500" s="267"/>
      <c r="K500" s="261"/>
      <c r="L500" s="261"/>
    </row>
    <row r="501" spans="1:12" ht="12.6" customHeight="1" x14ac:dyDescent="0.25">
      <c r="A501" s="180" t="s">
        <v>517</v>
      </c>
      <c r="B501" s="240" t="e">
        <v>#DIV/0!</v>
      </c>
      <c r="C501" s="240">
        <f>H71</f>
        <v>2727342</v>
      </c>
      <c r="D501" s="240">
        <v>0</v>
      </c>
      <c r="E501" s="180">
        <f>H59</f>
        <v>7191</v>
      </c>
      <c r="F501" s="263" t="e">
        <f t="shared" si="15"/>
        <v>#DIV/0!</v>
      </c>
      <c r="G501" s="263">
        <f t="shared" si="15"/>
        <v>379.27158948685855</v>
      </c>
      <c r="H501" s="265" t="e">
        <f t="shared" si="16"/>
        <v>#DIV/0!</v>
      </c>
      <c r="I501" s="267"/>
      <c r="K501" s="261"/>
      <c r="L501" s="261"/>
    </row>
    <row r="502" spans="1:12" ht="12.6" customHeight="1" x14ac:dyDescent="0.25">
      <c r="A502" s="180" t="s">
        <v>518</v>
      </c>
      <c r="B502" s="240" t="e">
        <v>#DIV/0!</v>
      </c>
      <c r="C502" s="240">
        <f>I71</f>
        <v>0</v>
      </c>
      <c r="D502" s="240">
        <v>0</v>
      </c>
      <c r="E502" s="180">
        <f>I59</f>
        <v>0</v>
      </c>
      <c r="F502" s="263" t="e">
        <f t="shared" si="15"/>
        <v>#DIV/0!</v>
      </c>
      <c r="G502" s="263" t="str">
        <f t="shared" si="15"/>
        <v/>
      </c>
      <c r="H502" s="265" t="e">
        <f t="shared" si="16"/>
        <v>#DIV/0!</v>
      </c>
      <c r="I502" s="267"/>
      <c r="K502" s="261"/>
      <c r="L502" s="261"/>
    </row>
    <row r="503" spans="1:12" ht="12.6" customHeight="1" x14ac:dyDescent="0.25">
      <c r="A503" s="180" t="s">
        <v>519</v>
      </c>
      <c r="B503" s="240" t="e">
        <v>#DIV/0!</v>
      </c>
      <c r="C503" s="240">
        <f>J71</f>
        <v>0</v>
      </c>
      <c r="D503" s="240">
        <v>0</v>
      </c>
      <c r="E503" s="180">
        <f>J59</f>
        <v>0</v>
      </c>
      <c r="F503" s="263" t="e">
        <f t="shared" si="15"/>
        <v>#DIV/0!</v>
      </c>
      <c r="G503" s="263" t="str">
        <f t="shared" si="15"/>
        <v/>
      </c>
      <c r="H503" s="265" t="e">
        <f t="shared" si="16"/>
        <v>#DIV/0!</v>
      </c>
      <c r="I503" s="267"/>
      <c r="K503" s="261"/>
      <c r="L503" s="261"/>
    </row>
    <row r="504" spans="1:12" ht="12.6" customHeight="1" x14ac:dyDescent="0.25">
      <c r="A504" s="180" t="s">
        <v>520</v>
      </c>
      <c r="B504" s="240" t="e">
        <v>#DIV/0!</v>
      </c>
      <c r="C504" s="240">
        <f>K71</f>
        <v>0</v>
      </c>
      <c r="D504" s="240">
        <v>0</v>
      </c>
      <c r="E504" s="180">
        <f>K59</f>
        <v>0</v>
      </c>
      <c r="F504" s="263" t="e">
        <f t="shared" si="15"/>
        <v>#DIV/0!</v>
      </c>
      <c r="G504" s="263" t="str">
        <f t="shared" si="15"/>
        <v/>
      </c>
      <c r="H504" s="265" t="e">
        <f t="shared" si="16"/>
        <v>#DIV/0!</v>
      </c>
      <c r="I504" s="267"/>
      <c r="K504" s="261"/>
      <c r="L504" s="261"/>
    </row>
    <row r="505" spans="1:12" ht="12.6" customHeight="1" x14ac:dyDescent="0.25">
      <c r="A505" s="180" t="s">
        <v>521</v>
      </c>
      <c r="B505" s="240" t="e">
        <v>#DIV/0!</v>
      </c>
      <c r="C505" s="240">
        <f>L71</f>
        <v>0</v>
      </c>
      <c r="D505" s="240">
        <v>0</v>
      </c>
      <c r="E505" s="180">
        <f>L59</f>
        <v>0</v>
      </c>
      <c r="F505" s="263" t="e">
        <f t="shared" si="15"/>
        <v>#DIV/0!</v>
      </c>
      <c r="G505" s="263" t="str">
        <f t="shared" si="15"/>
        <v/>
      </c>
      <c r="H505" s="265" t="e">
        <f t="shared" si="16"/>
        <v>#DIV/0!</v>
      </c>
      <c r="I505" s="267"/>
      <c r="K505" s="261"/>
      <c r="L505" s="261"/>
    </row>
    <row r="506" spans="1:12" ht="12.6" customHeight="1" x14ac:dyDescent="0.25">
      <c r="A506" s="180" t="s">
        <v>522</v>
      </c>
      <c r="B506" s="240" t="e">
        <v>#DIV/0!</v>
      </c>
      <c r="C506" s="240">
        <f>M71</f>
        <v>0</v>
      </c>
      <c r="D506" s="240">
        <v>0</v>
      </c>
      <c r="E506" s="180">
        <f>M59</f>
        <v>0</v>
      </c>
      <c r="F506" s="263" t="e">
        <f t="shared" si="15"/>
        <v>#DIV/0!</v>
      </c>
      <c r="G506" s="263" t="str">
        <f t="shared" si="15"/>
        <v/>
      </c>
      <c r="H506" s="265" t="e">
        <f t="shared" si="16"/>
        <v>#DIV/0!</v>
      </c>
      <c r="I506" s="267"/>
      <c r="K506" s="261"/>
      <c r="L506" s="261"/>
    </row>
    <row r="507" spans="1:12" ht="12.6" customHeight="1" x14ac:dyDescent="0.25">
      <c r="A507" s="180" t="s">
        <v>523</v>
      </c>
      <c r="B507" s="240" t="e">
        <v>#DIV/0!</v>
      </c>
      <c r="C507" s="240">
        <f>N71</f>
        <v>0</v>
      </c>
      <c r="D507" s="240">
        <v>0</v>
      </c>
      <c r="E507" s="180">
        <f>N59</f>
        <v>0</v>
      </c>
      <c r="F507" s="263" t="e">
        <f t="shared" si="15"/>
        <v>#DIV/0!</v>
      </c>
      <c r="G507" s="263" t="str">
        <f t="shared" si="15"/>
        <v/>
      </c>
      <c r="H507" s="265" t="e">
        <f t="shared" si="16"/>
        <v>#DIV/0!</v>
      </c>
      <c r="I507" s="267"/>
      <c r="K507" s="261"/>
      <c r="L507" s="261"/>
    </row>
    <row r="508" spans="1:12" ht="12.6" customHeight="1" x14ac:dyDescent="0.25">
      <c r="A508" s="180" t="s">
        <v>524</v>
      </c>
      <c r="B508" s="240" t="e">
        <v>#DIV/0!</v>
      </c>
      <c r="C508" s="240">
        <f>O71</f>
        <v>0</v>
      </c>
      <c r="D508" s="240">
        <v>0</v>
      </c>
      <c r="E508" s="180">
        <f>O59</f>
        <v>0</v>
      </c>
      <c r="F508" s="263" t="e">
        <f t="shared" si="15"/>
        <v>#DIV/0!</v>
      </c>
      <c r="G508" s="263" t="str">
        <f t="shared" si="15"/>
        <v/>
      </c>
      <c r="H508" s="265" t="e">
        <f t="shared" si="16"/>
        <v>#DIV/0!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 t="e">
        <v>#DIV/0!</v>
      </c>
      <c r="C509" s="240">
        <f>P71</f>
        <v>0</v>
      </c>
      <c r="D509" s="240">
        <v>0</v>
      </c>
      <c r="E509" s="180">
        <f>P59</f>
        <v>0</v>
      </c>
      <c r="F509" s="263" t="e">
        <f t="shared" si="15"/>
        <v>#DIV/0!</v>
      </c>
      <c r="G509" s="263" t="str">
        <f t="shared" si="15"/>
        <v/>
      </c>
      <c r="H509" s="265" t="e">
        <f t="shared" si="16"/>
        <v>#DIV/0!</v>
      </c>
      <c r="I509" s="267"/>
      <c r="K509" s="261"/>
      <c r="L509" s="261"/>
    </row>
    <row r="510" spans="1:12" ht="12.6" customHeight="1" x14ac:dyDescent="0.25">
      <c r="A510" s="180" t="s">
        <v>526</v>
      </c>
      <c r="B510" s="240" t="e">
        <v>#DIV/0!</v>
      </c>
      <c r="C510" s="240">
        <f>Q71</f>
        <v>0</v>
      </c>
      <c r="D510" s="240">
        <v>0</v>
      </c>
      <c r="E510" s="180">
        <f>Q59</f>
        <v>0</v>
      </c>
      <c r="F510" s="263" t="e">
        <f t="shared" si="15"/>
        <v>#DIV/0!</v>
      </c>
      <c r="G510" s="263" t="str">
        <f t="shared" si="15"/>
        <v/>
      </c>
      <c r="H510" s="265" t="e">
        <f t="shared" si="16"/>
        <v>#DIV/0!</v>
      </c>
      <c r="I510" s="267"/>
      <c r="K510" s="261"/>
      <c r="L510" s="261"/>
    </row>
    <row r="511" spans="1:12" ht="12.6" customHeight="1" x14ac:dyDescent="0.25">
      <c r="A511" s="180" t="s">
        <v>527</v>
      </c>
      <c r="B511" s="240" t="e">
        <v>#DIV/0!</v>
      </c>
      <c r="C511" s="240">
        <f>R71</f>
        <v>0</v>
      </c>
      <c r="D511" s="240">
        <v>0</v>
      </c>
      <c r="E511" s="180">
        <f>R59</f>
        <v>0</v>
      </c>
      <c r="F511" s="263" t="e">
        <f t="shared" si="15"/>
        <v>#DIV/0!</v>
      </c>
      <c r="G511" s="263" t="str">
        <f t="shared" si="15"/>
        <v/>
      </c>
      <c r="H511" s="265" t="e">
        <f t="shared" si="16"/>
        <v>#DIV/0!</v>
      </c>
      <c r="I511" s="267"/>
      <c r="K511" s="261"/>
      <c r="L511" s="261"/>
    </row>
    <row r="512" spans="1:12" ht="12.6" customHeight="1" x14ac:dyDescent="0.25">
      <c r="A512" s="180" t="s">
        <v>528</v>
      </c>
      <c r="B512" s="240" t="e">
        <v>#DIV/0!</v>
      </c>
      <c r="C512" s="240">
        <f>S71</f>
        <v>0</v>
      </c>
      <c r="D512" s="181" t="s">
        <v>529</v>
      </c>
      <c r="E512" s="181" t="s">
        <v>529</v>
      </c>
      <c r="F512" s="263" t="e">
        <f t="shared" ref="F512:G527" si="17">IF(B512=0,"",IF(D512=0,"",B512/D512))</f>
        <v>#DIV/0!</v>
      </c>
      <c r="G512" s="263" t="str">
        <f t="shared" si="17"/>
        <v/>
      </c>
      <c r="H512" s="265" t="e">
        <f t="shared" si="16"/>
        <v>#DIV/0!</v>
      </c>
      <c r="I512" s="267"/>
      <c r="K512" s="261"/>
      <c r="L512" s="261"/>
    </row>
    <row r="513" spans="1:12" ht="12.6" customHeight="1" x14ac:dyDescent="0.25">
      <c r="A513" s="180" t="s">
        <v>1246</v>
      </c>
      <c r="B513" s="240" t="e">
        <v>#DIV/0!</v>
      </c>
      <c r="C513" s="240">
        <f>T71</f>
        <v>0</v>
      </c>
      <c r="D513" s="181" t="s">
        <v>529</v>
      </c>
      <c r="E513" s="181" t="s">
        <v>529</v>
      </c>
      <c r="F513" s="263" t="e">
        <f t="shared" si="17"/>
        <v>#DIV/0!</v>
      </c>
      <c r="G513" s="263" t="str">
        <f t="shared" si="17"/>
        <v/>
      </c>
      <c r="H513" s="265" t="e">
        <f t="shared" si="16"/>
        <v>#DIV/0!</v>
      </c>
      <c r="I513" s="267"/>
      <c r="K513" s="261"/>
      <c r="L513" s="261"/>
    </row>
    <row r="514" spans="1:12" ht="12.6" customHeight="1" x14ac:dyDescent="0.25">
      <c r="A514" s="180" t="s">
        <v>530</v>
      </c>
      <c r="B514" s="240" t="e">
        <v>#DIV/0!</v>
      </c>
      <c r="C514" s="240">
        <f>U71</f>
        <v>202176</v>
      </c>
      <c r="D514" s="240">
        <v>0</v>
      </c>
      <c r="E514" s="180">
        <f>U59</f>
        <v>0</v>
      </c>
      <c r="F514" s="263" t="e">
        <f t="shared" si="17"/>
        <v>#DIV/0!</v>
      </c>
      <c r="G514" s="263" t="str">
        <f t="shared" si="17"/>
        <v/>
      </c>
      <c r="H514" s="265" t="e">
        <f t="shared" si="16"/>
        <v>#DIV/0!</v>
      </c>
      <c r="I514" s="267"/>
      <c r="K514" s="261"/>
      <c r="L514" s="261"/>
    </row>
    <row r="515" spans="1:12" ht="12.6" customHeight="1" x14ac:dyDescent="0.25">
      <c r="A515" s="180" t="s">
        <v>531</v>
      </c>
      <c r="B515" s="240" t="e">
        <v>#DIV/0!</v>
      </c>
      <c r="C515" s="240">
        <f>V71</f>
        <v>4170</v>
      </c>
      <c r="D515" s="240">
        <v>0</v>
      </c>
      <c r="E515" s="180">
        <f>V59</f>
        <v>0</v>
      </c>
      <c r="F515" s="263" t="e">
        <f t="shared" si="17"/>
        <v>#DIV/0!</v>
      </c>
      <c r="G515" s="263" t="str">
        <f t="shared" si="17"/>
        <v/>
      </c>
      <c r="H515" s="265" t="e">
        <f t="shared" si="16"/>
        <v>#DIV/0!</v>
      </c>
      <c r="I515" s="267"/>
      <c r="K515" s="261"/>
      <c r="L515" s="261"/>
    </row>
    <row r="516" spans="1:12" ht="12.6" customHeight="1" x14ac:dyDescent="0.25">
      <c r="A516" s="180" t="s">
        <v>532</v>
      </c>
      <c r="B516" s="240" t="e">
        <v>#DIV/0!</v>
      </c>
      <c r="C516" s="240">
        <f>W71</f>
        <v>0</v>
      </c>
      <c r="D516" s="240">
        <v>0</v>
      </c>
      <c r="E516" s="180">
        <f>W59</f>
        <v>0</v>
      </c>
      <c r="F516" s="263" t="e">
        <f t="shared" si="17"/>
        <v>#DIV/0!</v>
      </c>
      <c r="G516" s="263" t="str">
        <f t="shared" si="17"/>
        <v/>
      </c>
      <c r="H516" s="265" t="e">
        <f t="shared" si="16"/>
        <v>#DIV/0!</v>
      </c>
      <c r="I516" s="267"/>
      <c r="K516" s="261"/>
      <c r="L516" s="261"/>
    </row>
    <row r="517" spans="1:12" ht="12.6" customHeight="1" x14ac:dyDescent="0.25">
      <c r="A517" s="180" t="s">
        <v>533</v>
      </c>
      <c r="B517" s="240" t="e">
        <v>#DIV/0!</v>
      </c>
      <c r="C517" s="240">
        <f>X71</f>
        <v>0</v>
      </c>
      <c r="D517" s="240">
        <v>0</v>
      </c>
      <c r="E517" s="180">
        <f>X59</f>
        <v>0</v>
      </c>
      <c r="F517" s="263" t="e">
        <f t="shared" si="17"/>
        <v>#DIV/0!</v>
      </c>
      <c r="G517" s="263" t="str">
        <f t="shared" si="17"/>
        <v/>
      </c>
      <c r="H517" s="265" t="e">
        <f t="shared" si="16"/>
        <v>#DIV/0!</v>
      </c>
      <c r="I517" s="267"/>
      <c r="K517" s="261"/>
      <c r="L517" s="261"/>
    </row>
    <row r="518" spans="1:12" ht="12.6" customHeight="1" x14ac:dyDescent="0.25">
      <c r="A518" s="180" t="s">
        <v>534</v>
      </c>
      <c r="B518" s="240" t="e">
        <v>#DIV/0!</v>
      </c>
      <c r="C518" s="240">
        <f>Y71</f>
        <v>18</v>
      </c>
      <c r="D518" s="240">
        <v>0</v>
      </c>
      <c r="E518" s="180">
        <f>Y59</f>
        <v>0</v>
      </c>
      <c r="F518" s="263" t="e">
        <f t="shared" si="17"/>
        <v>#DIV/0!</v>
      </c>
      <c r="G518" s="263" t="str">
        <f t="shared" si="17"/>
        <v/>
      </c>
      <c r="H518" s="265" t="e">
        <f t="shared" si="16"/>
        <v>#DIV/0!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 t="e">
        <v>#DIV/0!</v>
      </c>
      <c r="C519" s="240">
        <f>Z71</f>
        <v>0</v>
      </c>
      <c r="D519" s="240">
        <v>0</v>
      </c>
      <c r="E519" s="180">
        <f>Z59</f>
        <v>0</v>
      </c>
      <c r="F519" s="263" t="e">
        <f t="shared" si="17"/>
        <v>#DIV/0!</v>
      </c>
      <c r="G519" s="263" t="str">
        <f t="shared" si="17"/>
        <v/>
      </c>
      <c r="H519" s="265" t="e">
        <f t="shared" si="16"/>
        <v>#DIV/0!</v>
      </c>
      <c r="I519" s="267"/>
      <c r="K519" s="261"/>
      <c r="L519" s="261"/>
    </row>
    <row r="520" spans="1:12" ht="12.6" customHeight="1" x14ac:dyDescent="0.25">
      <c r="A520" s="180" t="s">
        <v>536</v>
      </c>
      <c r="B520" s="240" t="e">
        <v>#DIV/0!</v>
      </c>
      <c r="C520" s="240">
        <f>AA71</f>
        <v>0</v>
      </c>
      <c r="D520" s="240">
        <v>0</v>
      </c>
      <c r="E520" s="180">
        <f>AA59</f>
        <v>0</v>
      </c>
      <c r="F520" s="263" t="e">
        <f t="shared" si="17"/>
        <v>#DIV/0!</v>
      </c>
      <c r="G520" s="263" t="str">
        <f t="shared" si="17"/>
        <v/>
      </c>
      <c r="H520" s="265" t="e">
        <f t="shared" si="16"/>
        <v>#DIV/0!</v>
      </c>
      <c r="I520" s="267"/>
      <c r="K520" s="261"/>
      <c r="L520" s="261"/>
    </row>
    <row r="521" spans="1:12" ht="12.6" customHeight="1" x14ac:dyDescent="0.25">
      <c r="A521" s="180" t="s">
        <v>537</v>
      </c>
      <c r="B521" s="240" t="e">
        <v>#DIV/0!</v>
      </c>
      <c r="C521" s="240">
        <f>AB71</f>
        <v>282470</v>
      </c>
      <c r="D521" s="181" t="s">
        <v>529</v>
      </c>
      <c r="E521" s="181" t="s">
        <v>529</v>
      </c>
      <c r="F521" s="263" t="e">
        <f t="shared" si="17"/>
        <v>#DIV/0!</v>
      </c>
      <c r="G521" s="263" t="str">
        <f t="shared" si="17"/>
        <v/>
      </c>
      <c r="H521" s="265" t="e">
        <f t="shared" si="16"/>
        <v>#DIV/0!</v>
      </c>
      <c r="I521" s="267"/>
      <c r="K521" s="261"/>
      <c r="L521" s="261"/>
    </row>
    <row r="522" spans="1:12" ht="12.6" customHeight="1" x14ac:dyDescent="0.25">
      <c r="A522" s="180" t="s">
        <v>538</v>
      </c>
      <c r="B522" s="240" t="e">
        <v>#DIV/0!</v>
      </c>
      <c r="C522" s="240">
        <f>AC71</f>
        <v>0</v>
      </c>
      <c r="D522" s="240">
        <v>0</v>
      </c>
      <c r="E522" s="180">
        <f>AC59</f>
        <v>0</v>
      </c>
      <c r="F522" s="263" t="e">
        <f t="shared" si="17"/>
        <v>#DIV/0!</v>
      </c>
      <c r="G522" s="263" t="str">
        <f t="shared" si="17"/>
        <v/>
      </c>
      <c r="H522" s="265" t="e">
        <f t="shared" si="16"/>
        <v>#DIV/0!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 t="e">
        <v>#DIV/0!</v>
      </c>
      <c r="C523" s="240">
        <f>AD71</f>
        <v>0</v>
      </c>
      <c r="D523" s="240">
        <v>0</v>
      </c>
      <c r="E523" s="180">
        <f>AD59</f>
        <v>0</v>
      </c>
      <c r="F523" s="263" t="e">
        <f t="shared" si="17"/>
        <v>#DIV/0!</v>
      </c>
      <c r="G523" s="263" t="str">
        <f t="shared" si="17"/>
        <v/>
      </c>
      <c r="H523" s="265" t="e">
        <f t="shared" si="16"/>
        <v>#DIV/0!</v>
      </c>
      <c r="I523" s="267"/>
      <c r="K523" s="261"/>
      <c r="L523" s="261"/>
    </row>
    <row r="524" spans="1:12" ht="12.6" customHeight="1" x14ac:dyDescent="0.25">
      <c r="A524" s="180" t="s">
        <v>540</v>
      </c>
      <c r="B524" s="240" t="e">
        <v>#DIV/0!</v>
      </c>
      <c r="C524" s="240">
        <f>AE71</f>
        <v>0</v>
      </c>
      <c r="D524" s="240">
        <v>0</v>
      </c>
      <c r="E524" s="180">
        <f>AE59</f>
        <v>0</v>
      </c>
      <c r="F524" s="263" t="e">
        <f t="shared" si="17"/>
        <v>#DIV/0!</v>
      </c>
      <c r="G524" s="263" t="str">
        <f t="shared" si="17"/>
        <v/>
      </c>
      <c r="H524" s="265" t="e">
        <f t="shared" si="16"/>
        <v>#DIV/0!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 t="e">
        <v>#DIV/0!</v>
      </c>
      <c r="C525" s="240">
        <f>AF71</f>
        <v>0</v>
      </c>
      <c r="D525" s="240">
        <v>0</v>
      </c>
      <c r="E525" s="180">
        <f>AF59</f>
        <v>0</v>
      </c>
      <c r="F525" s="263" t="e">
        <f t="shared" si="17"/>
        <v>#DIV/0!</v>
      </c>
      <c r="G525" s="263" t="str">
        <f t="shared" si="17"/>
        <v/>
      </c>
      <c r="H525" s="265" t="e">
        <f t="shared" si="16"/>
        <v>#DIV/0!</v>
      </c>
      <c r="I525" s="267"/>
      <c r="K525" s="261"/>
      <c r="L525" s="261"/>
    </row>
    <row r="526" spans="1:12" ht="12.6" customHeight="1" x14ac:dyDescent="0.25">
      <c r="A526" s="180" t="s">
        <v>542</v>
      </c>
      <c r="B526" s="240" t="e">
        <v>#DIV/0!</v>
      </c>
      <c r="C526" s="240">
        <f>AG71</f>
        <v>0</v>
      </c>
      <c r="D526" s="240">
        <v>0</v>
      </c>
      <c r="E526" s="180">
        <f>AG59</f>
        <v>0</v>
      </c>
      <c r="F526" s="263" t="e">
        <f t="shared" si="17"/>
        <v>#DIV/0!</v>
      </c>
      <c r="G526" s="263" t="str">
        <f t="shared" si="17"/>
        <v/>
      </c>
      <c r="H526" s="265" t="e">
        <f t="shared" si="16"/>
        <v>#DIV/0!</v>
      </c>
      <c r="I526" s="267"/>
      <c r="K526" s="261"/>
      <c r="L526" s="261"/>
    </row>
    <row r="527" spans="1:12" ht="12.6" customHeight="1" x14ac:dyDescent="0.25">
      <c r="A527" s="180" t="s">
        <v>543</v>
      </c>
      <c r="B527" s="240" t="e">
        <v>#DIV/0!</v>
      </c>
      <c r="C527" s="240">
        <f>AH71</f>
        <v>0</v>
      </c>
      <c r="D527" s="240">
        <v>0</v>
      </c>
      <c r="E527" s="180">
        <f>AH59</f>
        <v>0</v>
      </c>
      <c r="F527" s="263" t="e">
        <f t="shared" si="17"/>
        <v>#DIV/0!</v>
      </c>
      <c r="G527" s="263" t="str">
        <f t="shared" si="17"/>
        <v/>
      </c>
      <c r="H527" s="265" t="e">
        <f t="shared" si="16"/>
        <v>#DIV/0!</v>
      </c>
      <c r="I527" s="267"/>
      <c r="K527" s="261"/>
      <c r="L527" s="261"/>
    </row>
    <row r="528" spans="1:12" ht="12.6" customHeight="1" x14ac:dyDescent="0.25">
      <c r="A528" s="180" t="s">
        <v>544</v>
      </c>
      <c r="B528" s="240" t="e">
        <v>#DIV/0!</v>
      </c>
      <c r="C528" s="240">
        <f>AI71</f>
        <v>0</v>
      </c>
      <c r="D528" s="240">
        <v>0</v>
      </c>
      <c r="E528" s="180">
        <f>AI59</f>
        <v>0</v>
      </c>
      <c r="F528" s="263" t="e">
        <f t="shared" ref="F528:G540" si="18">IF(B528=0,"",IF(D528=0,"",B528/D528))</f>
        <v>#DIV/0!</v>
      </c>
      <c r="G528" s="263" t="str">
        <f t="shared" si="18"/>
        <v/>
      </c>
      <c r="H528" s="265" t="e">
        <f t="shared" si="16"/>
        <v>#DIV/0!</v>
      </c>
      <c r="I528" s="267"/>
      <c r="K528" s="261"/>
      <c r="L528" s="261"/>
    </row>
    <row r="529" spans="1:12" ht="12.6" customHeight="1" x14ac:dyDescent="0.25">
      <c r="A529" s="180" t="s">
        <v>545</v>
      </c>
      <c r="B529" s="240" t="e">
        <v>#DIV/0!</v>
      </c>
      <c r="C529" s="240">
        <f>AJ71</f>
        <v>0</v>
      </c>
      <c r="D529" s="240">
        <v>0</v>
      </c>
      <c r="E529" s="180">
        <f>AJ59</f>
        <v>0</v>
      </c>
      <c r="F529" s="263" t="e">
        <f t="shared" si="18"/>
        <v>#DIV/0!</v>
      </c>
      <c r="G529" s="263" t="str">
        <f t="shared" si="18"/>
        <v/>
      </c>
      <c r="H529" s="265" t="e">
        <f t="shared" si="16"/>
        <v>#DIV/0!</v>
      </c>
      <c r="I529" s="267"/>
      <c r="K529" s="261"/>
      <c r="L529" s="261"/>
    </row>
    <row r="530" spans="1:12" ht="12.6" customHeight="1" x14ac:dyDescent="0.25">
      <c r="A530" s="180" t="s">
        <v>546</v>
      </c>
      <c r="B530" s="240" t="e">
        <v>#DIV/0!</v>
      </c>
      <c r="C530" s="240">
        <f>AK71</f>
        <v>0</v>
      </c>
      <c r="D530" s="240">
        <v>0</v>
      </c>
      <c r="E530" s="180">
        <f>AK59</f>
        <v>0</v>
      </c>
      <c r="F530" s="263" t="e">
        <f t="shared" si="18"/>
        <v>#DIV/0!</v>
      </c>
      <c r="G530" s="263" t="str">
        <f t="shared" si="18"/>
        <v/>
      </c>
      <c r="H530" s="265" t="e">
        <f t="shared" si="16"/>
        <v>#DIV/0!</v>
      </c>
      <c r="I530" s="267"/>
      <c r="K530" s="261"/>
      <c r="L530" s="261"/>
    </row>
    <row r="531" spans="1:12" ht="12.6" customHeight="1" x14ac:dyDescent="0.25">
      <c r="A531" s="180" t="s">
        <v>547</v>
      </c>
      <c r="B531" s="240" t="e">
        <v>#DIV/0!</v>
      </c>
      <c r="C531" s="240">
        <f>AL71</f>
        <v>0</v>
      </c>
      <c r="D531" s="240">
        <v>0</v>
      </c>
      <c r="E531" s="180">
        <f>AL59</f>
        <v>0</v>
      </c>
      <c r="F531" s="263" t="e">
        <f t="shared" si="18"/>
        <v>#DIV/0!</v>
      </c>
      <c r="G531" s="263" t="str">
        <f t="shared" si="18"/>
        <v/>
      </c>
      <c r="H531" s="265" t="e">
        <f t="shared" si="16"/>
        <v>#DIV/0!</v>
      </c>
      <c r="I531" s="267"/>
      <c r="K531" s="261"/>
      <c r="L531" s="261"/>
    </row>
    <row r="532" spans="1:12" ht="12.6" customHeight="1" x14ac:dyDescent="0.25">
      <c r="A532" s="180" t="s">
        <v>548</v>
      </c>
      <c r="B532" s="240" t="e">
        <v>#DIV/0!</v>
      </c>
      <c r="C532" s="240">
        <f>AM71</f>
        <v>128059</v>
      </c>
      <c r="D532" s="240">
        <v>0</v>
      </c>
      <c r="E532" s="180">
        <f>AM59</f>
        <v>0</v>
      </c>
      <c r="F532" s="263" t="e">
        <f t="shared" si="18"/>
        <v>#DIV/0!</v>
      </c>
      <c r="G532" s="263" t="str">
        <f t="shared" si="18"/>
        <v/>
      </c>
      <c r="H532" s="265" t="e">
        <f t="shared" si="16"/>
        <v>#DIV/0!</v>
      </c>
      <c r="I532" s="267"/>
      <c r="K532" s="261"/>
      <c r="L532" s="261"/>
    </row>
    <row r="533" spans="1:12" ht="12.6" customHeight="1" x14ac:dyDescent="0.25">
      <c r="A533" s="180" t="s">
        <v>1247</v>
      </c>
      <c r="B533" s="240" t="e">
        <v>#DIV/0!</v>
      </c>
      <c r="C533" s="240">
        <f>AN71</f>
        <v>0</v>
      </c>
      <c r="D533" s="240">
        <v>0</v>
      </c>
      <c r="E533" s="180">
        <f>AN59</f>
        <v>0</v>
      </c>
      <c r="F533" s="263" t="e">
        <f t="shared" si="18"/>
        <v>#DIV/0!</v>
      </c>
      <c r="G533" s="263" t="str">
        <f t="shared" si="18"/>
        <v/>
      </c>
      <c r="H533" s="265" t="e">
        <f t="shared" si="16"/>
        <v>#DIV/0!</v>
      </c>
      <c r="I533" s="267"/>
      <c r="K533" s="261"/>
      <c r="L533" s="261"/>
    </row>
    <row r="534" spans="1:12" ht="12.6" customHeight="1" x14ac:dyDescent="0.25">
      <c r="A534" s="180" t="s">
        <v>549</v>
      </c>
      <c r="B534" s="240" t="e">
        <v>#DIV/0!</v>
      </c>
      <c r="C534" s="240">
        <f>AO71</f>
        <v>0</v>
      </c>
      <c r="D534" s="240">
        <v>0</v>
      </c>
      <c r="E534" s="180">
        <f>AO59</f>
        <v>0</v>
      </c>
      <c r="F534" s="263" t="e">
        <f t="shared" si="18"/>
        <v>#DIV/0!</v>
      </c>
      <c r="G534" s="263" t="str">
        <f t="shared" si="18"/>
        <v/>
      </c>
      <c r="H534" s="265" t="e">
        <f t="shared" si="16"/>
        <v>#DIV/0!</v>
      </c>
      <c r="I534" s="267"/>
      <c r="K534" s="261"/>
      <c r="L534" s="261"/>
    </row>
    <row r="535" spans="1:12" ht="12.6" customHeight="1" x14ac:dyDescent="0.25">
      <c r="A535" s="180" t="s">
        <v>550</v>
      </c>
      <c r="B535" s="240" t="e">
        <v>#DIV/0!</v>
      </c>
      <c r="C535" s="240">
        <f>AP71</f>
        <v>0</v>
      </c>
      <c r="D535" s="240">
        <v>0</v>
      </c>
      <c r="E535" s="180">
        <f>AP59</f>
        <v>0</v>
      </c>
      <c r="F535" s="263" t="e">
        <f t="shared" si="18"/>
        <v>#DIV/0!</v>
      </c>
      <c r="G535" s="263" t="str">
        <f t="shared" si="18"/>
        <v/>
      </c>
      <c r="H535" s="265" t="e">
        <f t="shared" si="16"/>
        <v>#DIV/0!</v>
      </c>
      <c r="I535" s="267"/>
      <c r="K535" s="261"/>
      <c r="L535" s="261"/>
    </row>
    <row r="536" spans="1:12" ht="12.6" customHeight="1" x14ac:dyDescent="0.25">
      <c r="A536" s="180" t="s">
        <v>551</v>
      </c>
      <c r="B536" s="240" t="e">
        <v>#DIV/0!</v>
      </c>
      <c r="C536" s="240">
        <f>AQ71</f>
        <v>0</v>
      </c>
      <c r="D536" s="240">
        <v>0</v>
      </c>
      <c r="E536" s="180">
        <f>AQ59</f>
        <v>0</v>
      </c>
      <c r="F536" s="263" t="e">
        <f t="shared" si="18"/>
        <v>#DIV/0!</v>
      </c>
      <c r="G536" s="263" t="str">
        <f t="shared" si="18"/>
        <v/>
      </c>
      <c r="H536" s="265" t="e">
        <f t="shared" si="16"/>
        <v>#DIV/0!</v>
      </c>
      <c r="I536" s="267"/>
      <c r="K536" s="261"/>
      <c r="L536" s="261"/>
    </row>
    <row r="537" spans="1:12" ht="12.6" customHeight="1" x14ac:dyDescent="0.25">
      <c r="A537" s="180" t="s">
        <v>552</v>
      </c>
      <c r="B537" s="240" t="e">
        <v>#DIV/0!</v>
      </c>
      <c r="C537" s="240">
        <f>AR71</f>
        <v>0</v>
      </c>
      <c r="D537" s="240">
        <v>0</v>
      </c>
      <c r="E537" s="180">
        <f>AR59</f>
        <v>0</v>
      </c>
      <c r="F537" s="263" t="e">
        <f t="shared" si="18"/>
        <v>#DIV/0!</v>
      </c>
      <c r="G537" s="263" t="str">
        <f t="shared" si="18"/>
        <v/>
      </c>
      <c r="H537" s="265" t="e">
        <f t="shared" si="16"/>
        <v>#DIV/0!</v>
      </c>
      <c r="I537" s="267"/>
      <c r="K537" s="261"/>
      <c r="L537" s="261"/>
    </row>
    <row r="538" spans="1:12" ht="12.6" customHeight="1" x14ac:dyDescent="0.25">
      <c r="A538" s="180" t="s">
        <v>553</v>
      </c>
      <c r="B538" s="240" t="e">
        <v>#DIV/0!</v>
      </c>
      <c r="C538" s="240">
        <f>AS71</f>
        <v>0</v>
      </c>
      <c r="D538" s="240">
        <v>0</v>
      </c>
      <c r="E538" s="180">
        <f>AS59</f>
        <v>0</v>
      </c>
      <c r="F538" s="263" t="e">
        <f t="shared" si="18"/>
        <v>#DIV/0!</v>
      </c>
      <c r="G538" s="263" t="str">
        <f t="shared" si="18"/>
        <v/>
      </c>
      <c r="H538" s="265" t="e">
        <f t="shared" si="16"/>
        <v>#DIV/0!</v>
      </c>
      <c r="I538" s="267"/>
      <c r="K538" s="261"/>
      <c r="L538" s="261"/>
    </row>
    <row r="539" spans="1:12" ht="12.6" customHeight="1" x14ac:dyDescent="0.25">
      <c r="A539" s="180" t="s">
        <v>554</v>
      </c>
      <c r="B539" s="240" t="e">
        <v>#DIV/0!</v>
      </c>
      <c r="C539" s="240">
        <f>AT71</f>
        <v>0</v>
      </c>
      <c r="D539" s="240">
        <v>0</v>
      </c>
      <c r="E539" s="180">
        <f>AT59</f>
        <v>0</v>
      </c>
      <c r="F539" s="263" t="e">
        <f t="shared" si="18"/>
        <v>#DIV/0!</v>
      </c>
      <c r="G539" s="263" t="str">
        <f t="shared" si="18"/>
        <v/>
      </c>
      <c r="H539" s="265" t="e">
        <f t="shared" si="16"/>
        <v>#DIV/0!</v>
      </c>
      <c r="I539" s="267"/>
      <c r="K539" s="261"/>
      <c r="L539" s="261"/>
    </row>
    <row r="540" spans="1:12" ht="12.6" customHeight="1" x14ac:dyDescent="0.25">
      <c r="A540" s="180" t="s">
        <v>555</v>
      </c>
      <c r="B540" s="240" t="e">
        <v>#DIV/0!</v>
      </c>
      <c r="C540" s="240">
        <f>AU71</f>
        <v>0</v>
      </c>
      <c r="D540" s="240">
        <v>0</v>
      </c>
      <c r="E540" s="180">
        <f>AU59</f>
        <v>0</v>
      </c>
      <c r="F540" s="263" t="e">
        <f t="shared" si="18"/>
        <v>#DIV/0!</v>
      </c>
      <c r="G540" s="263" t="str">
        <f t="shared" si="18"/>
        <v/>
      </c>
      <c r="H540" s="265" t="e">
        <f t="shared" si="16"/>
        <v>#DIV/0!</v>
      </c>
      <c r="I540" s="267"/>
      <c r="K540" s="261"/>
      <c r="L540" s="261"/>
    </row>
    <row r="541" spans="1:12" ht="12.6" customHeight="1" x14ac:dyDescent="0.25">
      <c r="A541" s="180" t="s">
        <v>556</v>
      </c>
      <c r="B541" s="240" t="e">
        <v>#DIV/0!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 t="e">
        <v>#DIV/0!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 t="e">
        <v>#DIV/0!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 t="e">
        <v>#DIV/0!</v>
      </c>
      <c r="C544" s="240">
        <f>AY71</f>
        <v>182971</v>
      </c>
      <c r="D544" s="240">
        <v>0</v>
      </c>
      <c r="E544" s="180">
        <f>AY59</f>
        <v>21573</v>
      </c>
      <c r="F544" s="263" t="e">
        <f t="shared" ref="F544:G550" si="19">IF(B544=0,"",IF(D544=0,"",B544/D544))</f>
        <v>#DIV/0!</v>
      </c>
      <c r="G544" s="263">
        <f t="shared" si="19"/>
        <v>8.481481481481481</v>
      </c>
      <c r="H544" s="265" t="e">
        <f t="shared" si="16"/>
        <v>#DIV/0!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 t="e">
        <v>#DIV/0!</v>
      </c>
      <c r="C545" s="240">
        <f>AZ71</f>
        <v>0</v>
      </c>
      <c r="D545" s="240">
        <v>0</v>
      </c>
      <c r="E545" s="180">
        <f>AZ59</f>
        <v>0</v>
      </c>
      <c r="F545" s="263" t="e">
        <f t="shared" si="19"/>
        <v>#DIV/0!</v>
      </c>
      <c r="G545" s="263" t="str">
        <f t="shared" si="19"/>
        <v/>
      </c>
      <c r="H545" s="265" t="e">
        <f t="shared" si="16"/>
        <v>#DIV/0!</v>
      </c>
      <c r="I545" s="267"/>
      <c r="K545" s="261"/>
      <c r="L545" s="261"/>
    </row>
    <row r="546" spans="1:13" ht="12.6" customHeight="1" x14ac:dyDescent="0.25">
      <c r="A546" s="180" t="s">
        <v>560</v>
      </c>
      <c r="B546" s="240" t="e">
        <v>#DIV/0!</v>
      </c>
      <c r="C546" s="240">
        <f>BA71</f>
        <v>15586</v>
      </c>
      <c r="D546" s="240">
        <v>0</v>
      </c>
      <c r="E546" s="180">
        <f>BA59</f>
        <v>0</v>
      </c>
      <c r="F546" s="263" t="e">
        <f t="shared" si="19"/>
        <v>#DIV/0!</v>
      </c>
      <c r="G546" s="263" t="str">
        <f t="shared" si="19"/>
        <v/>
      </c>
      <c r="H546" s="265" t="e">
        <f t="shared" si="16"/>
        <v>#DIV/0!</v>
      </c>
      <c r="I546" s="267"/>
      <c r="K546" s="261"/>
      <c r="L546" s="261"/>
    </row>
    <row r="547" spans="1:13" ht="12.6" customHeight="1" x14ac:dyDescent="0.25">
      <c r="A547" s="180" t="s">
        <v>561</v>
      </c>
      <c r="B547" s="240" t="e">
        <v>#DIV/0!</v>
      </c>
      <c r="C547" s="240">
        <f>BB71</f>
        <v>240544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 t="e">
        <v>#DIV/0!</v>
      </c>
      <c r="C548" s="240">
        <f>BC71</f>
        <v>4705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 t="e">
        <v>#DIV/0!</v>
      </c>
      <c r="C549" s="240">
        <f>BD71</f>
        <v>44858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 t="e">
        <v>#DIV/0!</v>
      </c>
      <c r="C550" s="240">
        <f>BE71</f>
        <v>75085</v>
      </c>
      <c r="D550" s="240">
        <v>0</v>
      </c>
      <c r="E550" s="180">
        <f>BE59</f>
        <v>14733</v>
      </c>
      <c r="F550" s="263" t="e">
        <f t="shared" si="19"/>
        <v>#DIV/0!</v>
      </c>
      <c r="G550" s="263">
        <f t="shared" si="19"/>
        <v>5.0963822710921063</v>
      </c>
      <c r="H550" s="265" t="e">
        <f t="shared" si="16"/>
        <v>#DIV/0!</v>
      </c>
      <c r="I550" s="267"/>
      <c r="K550" s="261"/>
      <c r="L550" s="261"/>
    </row>
    <row r="551" spans="1:13" ht="12.6" customHeight="1" x14ac:dyDescent="0.25">
      <c r="A551" s="180" t="s">
        <v>565</v>
      </c>
      <c r="B551" s="240" t="e">
        <v>#DIV/0!</v>
      </c>
      <c r="C551" s="240">
        <f>BF71</f>
        <v>124278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 t="e">
        <v>#DIV/0!</v>
      </c>
      <c r="C552" s="240">
        <f>BG71</f>
        <v>100499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 t="e">
        <v>#DIV/0!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 t="e">
        <v>#DIV/0!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 t="e">
        <v>#DIV/0!</v>
      </c>
      <c r="C555" s="240">
        <f>BJ71</f>
        <v>69052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 t="e">
        <v>#DIV/0!</v>
      </c>
      <c r="C556" s="240">
        <f>BK71</f>
        <v>53400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 t="e">
        <v>#DIV/0!</v>
      </c>
      <c r="C557" s="240">
        <f>BL71</f>
        <v>52241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 t="e">
        <v>#DIV/0!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 t="e">
        <v>#DIV/0!</v>
      </c>
      <c r="C559" s="240">
        <f>BN71</f>
        <v>576729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 t="e">
        <v>#DIV/0!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 t="e">
        <v>#DIV/0!</v>
      </c>
      <c r="C561" s="240">
        <f>BP71</f>
        <v>3267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 t="e">
        <v>#DIV/0!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 t="e">
        <v>#DIV/0!</v>
      </c>
      <c r="C563" s="240">
        <f>BR71</f>
        <v>45805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 t="e">
        <v>#DIV/0!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 t="e">
        <v>#DIV/0!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 t="e">
        <v>#DIV/0!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 t="e">
        <v>#DIV/0!</v>
      </c>
      <c r="C567" s="240">
        <f>BV71</f>
        <v>50871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 t="e">
        <v>#DIV/0!</v>
      </c>
      <c r="C568" s="240">
        <f>BW71</f>
        <v>1141080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 t="e">
        <v>#DIV/0!</v>
      </c>
      <c r="C569" s="240">
        <f>BX71</f>
        <v>114707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 t="e">
        <v>#DIV/0!</v>
      </c>
      <c r="C570" s="240">
        <f>BY71</f>
        <v>107403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 t="e">
        <v>#DIV/0!</v>
      </c>
      <c r="C571" s="240">
        <f>BZ71</f>
        <v>1686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 t="e">
        <v>#DIV/0!</v>
      </c>
      <c r="C572" s="240">
        <f>CA71</f>
        <v>49782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 t="e">
        <v>#DIV/0!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 t="e">
        <v>#DIV/0!</v>
      </c>
      <c r="C574" s="240">
        <f>CC71</f>
        <v>67239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0</v>
      </c>
      <c r="C575" s="240">
        <f>CD71</f>
        <v>7402948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14733</v>
      </c>
      <c r="E612" s="180">
        <f>SUM(C624:D647)+SUM(C668:D713)</f>
        <v>13052185</v>
      </c>
      <c r="F612" s="180">
        <f>CE64-(AX64+BD64+BE64+BG64+BJ64+BN64+BP64+BQ64+CB64+CC64+CD64)</f>
        <v>316466</v>
      </c>
      <c r="G612" s="180">
        <f>CE77-(AX77+AY77+BD77+BE77+BG77+BJ77+BN77+BP77+BQ77+CB77+CC77+CD77)</f>
        <v>21573</v>
      </c>
      <c r="H612" s="197">
        <f>CE60-(AX60+AY60+AZ60+BD60+BE60+BG60+BJ60+BN60+BO60+BP60+BQ60+BR60+CB60+CC60+CD60)</f>
        <v>38.060000000000016</v>
      </c>
      <c r="I612" s="180">
        <f>CE78-(AX78+AY78+AZ78+BD78+BE78+BF78+BG78+BJ78+BN78+BO78+BP78+BQ78+BR78+CB78+CC78+CD78)</f>
        <v>5200</v>
      </c>
      <c r="J612" s="180">
        <f>CE79-(AX79+AY79+AZ79+BA79+BD79+BE79+BF79+BG79+BJ79+BN79+BO79+BP79+BQ79+BR79+CB79+CC79+CD79)</f>
        <v>22060</v>
      </c>
      <c r="K612" s="180">
        <f>CE75-(AW75+AX75+AY75+AZ75+BA75+BB75+BC75+BD75+BE75+BF75+BG75+BH75+BI75+BJ75+BK75+BL75+BM75+BN75+BO75+BP75+BQ75+BR75+BS75+BT75+BU75+BV75+BW75+BX75+CB75+CC75+CD75)</f>
        <v>21606965</v>
      </c>
      <c r="L612" s="197">
        <f>CE80-(AW80+AX80+AY80+AZ80+BA80+BB80+BC80+BD80+BE80+BF80+BG80+BH80+BI80+BJ80+BK80+BL80+BM80+BN80+BO80+BP80+BQ80+BR80+BS80+BT80+BU80+BV80+BW80+BX80+BY80+BZ80+CA80+CB80+CC80+CD80)</f>
        <v>11.2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75085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7402948</v>
      </c>
      <c r="D615" s="266">
        <f>SUM(C614:C615)</f>
        <v>7478033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69052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100499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576729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67239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3267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816786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44858</v>
      </c>
      <c r="D624" s="180">
        <f>(D615/D612)*BD76</f>
        <v>0</v>
      </c>
      <c r="E624" s="180">
        <f>(E623/E612)*SUM(C624:D624)</f>
        <v>2807.1458064684189</v>
      </c>
      <c r="F624" s="180">
        <f>SUM(C624:E624)</f>
        <v>47665.145806468419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182971</v>
      </c>
      <c r="D625" s="180">
        <f>(D615/D612)*AY76</f>
        <v>0</v>
      </c>
      <c r="E625" s="180">
        <f>(E623/E612)*SUM(C625:D625)</f>
        <v>11450.048494255941</v>
      </c>
      <c r="F625" s="180">
        <f>(F624/F612)*AY64</f>
        <v>26961.03771002595</v>
      </c>
      <c r="G625" s="180">
        <f>SUM(C625:F625)</f>
        <v>221382.08620428189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45805</v>
      </c>
      <c r="D626" s="180">
        <f>(D615/D612)*BR76</f>
        <v>0</v>
      </c>
      <c r="E626" s="180">
        <f>(E623/E612)*SUM(C626:D626)</f>
        <v>2866.4076344305568</v>
      </c>
      <c r="F626" s="180">
        <f>(F624/F612)*BR64</f>
        <v>12.350590446147169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48683.758224876707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124278</v>
      </c>
      <c r="D629" s="180">
        <f>(D615/D612)*BF76</f>
        <v>0</v>
      </c>
      <c r="E629" s="180">
        <f>(E623/E612)*SUM(C629:D629)</f>
        <v>7777.1293088475222</v>
      </c>
      <c r="F629" s="180">
        <f>(F624/F612)*BF64</f>
        <v>123.80713837479236</v>
      </c>
      <c r="G629" s="180">
        <f>(G625/G612)*BF77</f>
        <v>0</v>
      </c>
      <c r="H629" s="180">
        <f>(H628/H612)*BF60</f>
        <v>3197.8296259115004</v>
      </c>
      <c r="I629" s="180">
        <f>SUM(C629:H629)</f>
        <v>135376.76607313383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15586</v>
      </c>
      <c r="D630" s="180">
        <f>(D615/D612)*BA76</f>
        <v>0</v>
      </c>
      <c r="E630" s="180">
        <f>(E623/E612)*SUM(C630:D630)</f>
        <v>975.34831110653113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16561.348311106532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240544</v>
      </c>
      <c r="D632" s="180">
        <f>(D615/D612)*BB76</f>
        <v>0</v>
      </c>
      <c r="E632" s="180">
        <f>(E623/E612)*SUM(C632:D632)</f>
        <v>15052.879773309985</v>
      </c>
      <c r="F632" s="180">
        <f>(F624/F612)*BB64</f>
        <v>21.086373932446389</v>
      </c>
      <c r="G632" s="180">
        <f>(G625/G612)*BB77</f>
        <v>0</v>
      </c>
      <c r="H632" s="180">
        <f>(H628/H612)*BB60</f>
        <v>3696.6910475536947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4705</v>
      </c>
      <c r="D633" s="180">
        <f>(D615/D612)*BC76</f>
        <v>0</v>
      </c>
      <c r="E633" s="180">
        <f>(E623/E612)*SUM(C633:D633)</f>
        <v>294.43178517619845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53400</v>
      </c>
      <c r="D635" s="180">
        <f>(D615/D612)*BK76</f>
        <v>0</v>
      </c>
      <c r="E635" s="180">
        <f>(E623/E612)*SUM(C635:D635)</f>
        <v>3341.6912493961736</v>
      </c>
      <c r="F635" s="180">
        <f>(F624/F612)*BK64</f>
        <v>146.55029883050238</v>
      </c>
      <c r="G635" s="180">
        <f>(G625/G612)*BK77</f>
        <v>0</v>
      </c>
      <c r="H635" s="180">
        <f>(H628/H612)*BK60</f>
        <v>1330.2971243791844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52241</v>
      </c>
      <c r="D637" s="180">
        <f>(D615/D612)*BL76</f>
        <v>0</v>
      </c>
      <c r="E637" s="180">
        <f>(E623/E612)*SUM(C637:D637)</f>
        <v>3269.1627820169574</v>
      </c>
      <c r="F637" s="180">
        <f>(F624/F612)*BL64</f>
        <v>33.286347421933229</v>
      </c>
      <c r="G637" s="180">
        <f>(G625/G612)*BL77</f>
        <v>0</v>
      </c>
      <c r="H637" s="180">
        <f>(H628/H612)*BL60</f>
        <v>1202.3839393427243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50871</v>
      </c>
      <c r="D642" s="180">
        <f>(D615/D612)*BV76</f>
        <v>0</v>
      </c>
      <c r="E642" s="180">
        <f>(E623/E612)*SUM(C642:D642)</f>
        <v>3183.4302537084786</v>
      </c>
      <c r="F642" s="180">
        <f>(F624/F612)*BV64</f>
        <v>580.02590009893595</v>
      </c>
      <c r="G642" s="180">
        <f>(G625/G612)*BV77</f>
        <v>0</v>
      </c>
      <c r="H642" s="180">
        <f>(H628/H612)*BV60</f>
        <v>997.7228432843882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1141080</v>
      </c>
      <c r="D643" s="180">
        <f>(D615/D612)*BW76</f>
        <v>0</v>
      </c>
      <c r="E643" s="180">
        <f>(E623/E612)*SUM(C643:D643)</f>
        <v>71407.060877546552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114707</v>
      </c>
      <c r="D644" s="180">
        <f>(D615/D612)*BX76</f>
        <v>0</v>
      </c>
      <c r="E644" s="180">
        <f>(E623/E612)*SUM(C644:D644)</f>
        <v>7178.1906019566841</v>
      </c>
      <c r="F644" s="180">
        <f>(F624/F612)*BX64</f>
        <v>0</v>
      </c>
      <c r="G644" s="180">
        <f>(G625/G612)*BX77</f>
        <v>0</v>
      </c>
      <c r="H644" s="180">
        <f>(H628/H612)*BX60</f>
        <v>1355.8797613864763</v>
      </c>
      <c r="I644" s="180">
        <f>(I629/I612)*BX78</f>
        <v>0</v>
      </c>
      <c r="J644" s="180">
        <f>(J630/J612)*BX79</f>
        <v>0</v>
      </c>
      <c r="K644" s="180">
        <f>SUM(C631:J644)</f>
        <v>1770638.7709593414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107403</v>
      </c>
      <c r="D645" s="180">
        <f>(D615/D612)*BY76</f>
        <v>0</v>
      </c>
      <c r="E645" s="180">
        <f>(E623/E612)*SUM(C645:D645)</f>
        <v>6721.1173269456413</v>
      </c>
      <c r="F645" s="180">
        <f>(F624/F612)*BY64</f>
        <v>0</v>
      </c>
      <c r="G645" s="180">
        <f>(G625/G612)*BY77</f>
        <v>0</v>
      </c>
      <c r="H645" s="180">
        <f>(H628/H612)*BY60</f>
        <v>1176.8013023354322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1686</v>
      </c>
      <c r="D646" s="180">
        <f>(D615/D612)*BZ76</f>
        <v>0</v>
      </c>
      <c r="E646" s="180">
        <f>(E623/E612)*SUM(C646:D646)</f>
        <v>105.50733045846347</v>
      </c>
      <c r="F646" s="180">
        <f>(F624/F612)*BZ64</f>
        <v>253.94018892931865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49782</v>
      </c>
      <c r="D647" s="180">
        <f>(D615/D612)*CA76</f>
        <v>0</v>
      </c>
      <c r="E647" s="180">
        <f>(E623/E612)*SUM(C647:D647)</f>
        <v>3115.2822804764105</v>
      </c>
      <c r="F647" s="180">
        <f>(F624/F612)*CA64</f>
        <v>0</v>
      </c>
      <c r="G647" s="180">
        <f>(G625/G612)*CA77</f>
        <v>0</v>
      </c>
      <c r="H647" s="180">
        <f>(H628/H612)*CA60</f>
        <v>1087.2620728099103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171330.91050195519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10524736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2727342</v>
      </c>
      <c r="D673" s="180">
        <f>(D615/D612)*H76</f>
        <v>7478033</v>
      </c>
      <c r="E673" s="180">
        <f>(E623/E612)*SUM(C673:D673)</f>
        <v>638636.93509937217</v>
      </c>
      <c r="F673" s="180">
        <f>(F624/F612)*H64</f>
        <v>3757.1399838919651</v>
      </c>
      <c r="G673" s="180">
        <f>(G625/G612)*H77</f>
        <v>221382.08620428189</v>
      </c>
      <c r="H673" s="180">
        <f>(H628/H612)*H60</f>
        <v>31658.513296523855</v>
      </c>
      <c r="I673" s="180">
        <f>(I629/I612)*H78</f>
        <v>135376.76607313383</v>
      </c>
      <c r="J673" s="180">
        <f>(J630/J612)*H79</f>
        <v>16561.348311106532</v>
      </c>
      <c r="K673" s="180">
        <f>(K644/K612)*H75</f>
        <v>1770638.7709593412</v>
      </c>
      <c r="L673" s="180">
        <f>(L647/L612)*H80</f>
        <v>171330.91050195519</v>
      </c>
      <c r="M673" s="180">
        <f t="shared" si="20"/>
        <v>10467375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202176</v>
      </c>
      <c r="D686" s="180">
        <f>(D615/D612)*U76</f>
        <v>0</v>
      </c>
      <c r="E686" s="180">
        <f>(E623/E612)*SUM(C686:D686)</f>
        <v>12651.868352770052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12652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4170</v>
      </c>
      <c r="D687" s="180">
        <f>(D615/D612)*V76</f>
        <v>0</v>
      </c>
      <c r="E687" s="180">
        <f>(E623/E612)*SUM(C687:D687)</f>
        <v>260.95229419442029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261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18</v>
      </c>
      <c r="D690" s="180">
        <f>(D615/D612)*Y76</f>
        <v>0</v>
      </c>
      <c r="E690" s="180">
        <f>(E623/E612)*SUM(C690:D690)</f>
        <v>1.1264127806953395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1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282470</v>
      </c>
      <c r="D693" s="180">
        <f>(D615/D612)*AB76</f>
        <v>0</v>
      </c>
      <c r="E693" s="180">
        <f>(E623/E612)*SUM(C693:D693)</f>
        <v>17676.545453500697</v>
      </c>
      <c r="F693" s="180">
        <f>(F624/F612)*AB64</f>
        <v>15530.566252116745</v>
      </c>
      <c r="G693" s="180">
        <f>(G625/G612)*AB77</f>
        <v>0</v>
      </c>
      <c r="H693" s="180">
        <f>(H628/H612)*AB60</f>
        <v>1291.9231688682462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34499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128059</v>
      </c>
      <c r="D704" s="180">
        <f>(D615/D612)*AM76</f>
        <v>0</v>
      </c>
      <c r="E704" s="180">
        <f>(E623/E612)*SUM(C704:D704)</f>
        <v>8013.7385712813602</v>
      </c>
      <c r="F704" s="180">
        <f>(F624/F612)*AM64</f>
        <v>245.35502239967977</v>
      </c>
      <c r="G704" s="180">
        <f>(G625/G612)*AM77</f>
        <v>0</v>
      </c>
      <c r="H704" s="180">
        <f>(H628/H612)*AM60</f>
        <v>1688.4540424812724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9948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13868971</v>
      </c>
      <c r="D715" s="180">
        <f>SUM(D616:D647)+SUM(D668:D713)</f>
        <v>7478033</v>
      </c>
      <c r="E715" s="180">
        <f>SUM(E624:E647)+SUM(E668:E713)</f>
        <v>816785.99999999988</v>
      </c>
      <c r="F715" s="180">
        <f>SUM(F625:F648)+SUM(F668:F713)</f>
        <v>47665.145806468412</v>
      </c>
      <c r="G715" s="180">
        <f>SUM(G626:G647)+SUM(G668:G713)</f>
        <v>221382.08620428189</v>
      </c>
      <c r="H715" s="180">
        <f>SUM(H629:H647)+SUM(H668:H713)</f>
        <v>48683.758224876685</v>
      </c>
      <c r="I715" s="180">
        <f>SUM(I630:I647)+SUM(I668:I713)</f>
        <v>135376.76607313383</v>
      </c>
      <c r="J715" s="180">
        <f>SUM(J631:J647)+SUM(J668:J713)</f>
        <v>16561.348311106532</v>
      </c>
      <c r="K715" s="180">
        <f>SUM(K668:K713)</f>
        <v>1770638.7709593412</v>
      </c>
      <c r="L715" s="180">
        <f>SUM(L668:L713)</f>
        <v>171330.91050195519</v>
      </c>
      <c r="M715" s="180">
        <f>SUM(M668:M713)</f>
        <v>10524736</v>
      </c>
      <c r="N715" s="198" t="s">
        <v>742</v>
      </c>
    </row>
    <row r="716" spans="1:83" ht="12.6" customHeight="1" x14ac:dyDescent="0.25">
      <c r="C716" s="180">
        <f>CE71</f>
        <v>13868971</v>
      </c>
      <c r="D716" s="180">
        <f>D615</f>
        <v>7478033</v>
      </c>
      <c r="E716" s="180">
        <f>E623</f>
        <v>816786</v>
      </c>
      <c r="F716" s="180">
        <f>F624</f>
        <v>47665.145806468419</v>
      </c>
      <c r="G716" s="180">
        <f>G625</f>
        <v>221382.08620428189</v>
      </c>
      <c r="H716" s="180">
        <f>H628</f>
        <v>48683.758224876707</v>
      </c>
      <c r="I716" s="180">
        <f>I629</f>
        <v>135376.76607313383</v>
      </c>
      <c r="J716" s="180">
        <f>J630</f>
        <v>16561.348311106532</v>
      </c>
      <c r="K716" s="180">
        <f>K644</f>
        <v>1770638.7709593414</v>
      </c>
      <c r="L716" s="180">
        <f>L647</f>
        <v>171330.91050195519</v>
      </c>
      <c r="M716" s="180">
        <f>C648</f>
        <v>10524736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923*2017*A</v>
      </c>
      <c r="B722" s="276">
        <f>ROUND(C165,0)</f>
        <v>248147</v>
      </c>
      <c r="C722" s="276">
        <f>ROUND(C166,0)</f>
        <v>26215</v>
      </c>
      <c r="D722" s="276">
        <f>ROUND(C167,0)</f>
        <v>51158</v>
      </c>
      <c r="E722" s="276">
        <f>ROUND(C168,0)</f>
        <v>253834</v>
      </c>
      <c r="F722" s="276">
        <f>ROUND(C169,0)</f>
        <v>0</v>
      </c>
      <c r="G722" s="276">
        <f>ROUND(C170,0)</f>
        <v>36147</v>
      </c>
      <c r="H722" s="276">
        <f>ROUND(C171+C172,0)</f>
        <v>-96527</v>
      </c>
      <c r="I722" s="276">
        <f>ROUND(C175,0)</f>
        <v>443011</v>
      </c>
      <c r="J722" s="276">
        <f>ROUND(C176,0)</f>
        <v>5328</v>
      </c>
      <c r="K722" s="276">
        <f>ROUND(C179,0)</f>
        <v>17224</v>
      </c>
      <c r="L722" s="276">
        <f>ROUND(C180,0)</f>
        <v>6125</v>
      </c>
      <c r="M722" s="276">
        <f>ROUND(C183,0)</f>
        <v>29495</v>
      </c>
      <c r="N722" s="276">
        <f>ROUND(C184,0)</f>
        <v>118820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0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0</v>
      </c>
      <c r="Y722" s="276">
        <f>ROUND(C197,0)</f>
        <v>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569741</v>
      </c>
      <c r="AH722" s="276">
        <f>ROUND(C200,0)</f>
        <v>0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3006501</v>
      </c>
      <c r="AN722" s="276">
        <f>ROUND(C202,0)</f>
        <v>202660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0</v>
      </c>
      <c r="AZ722" s="276">
        <f>ROUND(C210,0)</f>
        <v>0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112931</v>
      </c>
      <c r="BI722" s="276">
        <f>ROUND(C213,0)</f>
        <v>112931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300650</v>
      </c>
      <c r="BO722" s="276">
        <f>ROUND(C215,0)</f>
        <v>337037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6867347</v>
      </c>
      <c r="BU722" s="276">
        <f>ROUND(C224,0)</f>
        <v>1749454</v>
      </c>
      <c r="BV722" s="276">
        <f>ROUND(C225,0)</f>
        <v>0</v>
      </c>
      <c r="BW722" s="276">
        <f>ROUND(C226,0)</f>
        <v>83530</v>
      </c>
      <c r="BX722" s="276">
        <f>ROUND(C227,0)</f>
        <v>5670684</v>
      </c>
      <c r="BY722" s="276">
        <f>ROUND(C228,0)</f>
        <v>0</v>
      </c>
      <c r="BZ722" s="276">
        <f>ROUND(C231,0)</f>
        <v>0</v>
      </c>
      <c r="CA722" s="276">
        <f>ROUND(C233,0)</f>
        <v>43919</v>
      </c>
      <c r="CB722" s="276">
        <f>ROUND(C234,0)</f>
        <v>0</v>
      </c>
      <c r="CC722" s="276">
        <f>ROUND(C238+C239,0)</f>
        <v>156285</v>
      </c>
      <c r="CD722" s="276">
        <f>D221</f>
        <v>154813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923*2017*A</v>
      </c>
      <c r="B726" s="276">
        <f>ROUND(C111,0)</f>
        <v>305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7191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34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0</v>
      </c>
      <c r="W726" s="276">
        <f>ROUND(C129,0)</f>
        <v>0</v>
      </c>
      <c r="X726" s="276">
        <f>ROUND(B138,0)</f>
        <v>126</v>
      </c>
      <c r="Y726" s="276">
        <f>ROUND(B139,0)</f>
        <v>3651</v>
      </c>
      <c r="Z726" s="276">
        <f>ROUND(B140,0)</f>
        <v>0</v>
      </c>
      <c r="AA726" s="276">
        <f>ROUND(B141,0)</f>
        <v>10211600</v>
      </c>
      <c r="AB726" s="276">
        <f>ROUND(B142,0)</f>
        <v>0</v>
      </c>
      <c r="AC726" s="276">
        <f>ROUND(C138,0)</f>
        <v>36</v>
      </c>
      <c r="AD726" s="276">
        <f>ROUND(C139,0)</f>
        <v>748</v>
      </c>
      <c r="AE726" s="276">
        <f>ROUND(C140,0)</f>
        <v>0</v>
      </c>
      <c r="AF726" s="276">
        <f>ROUND(C141,0)</f>
        <v>2094400</v>
      </c>
      <c r="AG726" s="276">
        <f>ROUND(C142,0)</f>
        <v>0</v>
      </c>
      <c r="AH726" s="276">
        <f>ROUND(D138,0)</f>
        <v>143</v>
      </c>
      <c r="AI726" s="276">
        <f>ROUND(D139,0)</f>
        <v>2792</v>
      </c>
      <c r="AJ726" s="276">
        <f>ROUND(D140,0)</f>
        <v>0</v>
      </c>
      <c r="AK726" s="276">
        <f>ROUND(D141,0)</f>
        <v>9300965</v>
      </c>
      <c r="AL726" s="276">
        <f>ROUND(D142,0)</f>
        <v>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923*2017*A</v>
      </c>
      <c r="B730" s="276">
        <f>ROUND(C250,0)</f>
        <v>-40331</v>
      </c>
      <c r="C730" s="276">
        <f>ROUND(C251,0)</f>
        <v>0</v>
      </c>
      <c r="D730" s="276">
        <f>ROUND(C252,0)</f>
        <v>3327064</v>
      </c>
      <c r="E730" s="276">
        <f>ROUND(C253,0)</f>
        <v>1841345</v>
      </c>
      <c r="F730" s="276">
        <f>ROUND(C254,0)</f>
        <v>77032</v>
      </c>
      <c r="G730" s="276">
        <f>ROUND(C255,0)</f>
        <v>0</v>
      </c>
      <c r="H730" s="276">
        <f>ROUND(C256,0)</f>
        <v>0</v>
      </c>
      <c r="I730" s="276">
        <f>ROUND(C257,0)</f>
        <v>71260</v>
      </c>
      <c r="J730" s="276">
        <f>ROUND(C258,0)</f>
        <v>6172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0</v>
      </c>
      <c r="P730" s="276">
        <f>ROUND(C268,0)</f>
        <v>0</v>
      </c>
      <c r="Q730" s="276">
        <f>ROUND(C269,0)</f>
        <v>0</v>
      </c>
      <c r="R730" s="276">
        <f>ROUND(C270,0)</f>
        <v>0</v>
      </c>
      <c r="S730" s="276">
        <f>ROUND(C271,0)</f>
        <v>0</v>
      </c>
      <c r="T730" s="276">
        <f>ROUND(C272,0)</f>
        <v>569741</v>
      </c>
      <c r="U730" s="276">
        <f>ROUND(C273,0)</f>
        <v>3209161</v>
      </c>
      <c r="V730" s="276">
        <f>ROUND(C274,0)</f>
        <v>0</v>
      </c>
      <c r="W730" s="276">
        <f>ROUND(C275,0)</f>
        <v>0</v>
      </c>
      <c r="X730" s="276">
        <f>ROUND(C276,0)</f>
        <v>863549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682098</v>
      </c>
      <c r="AI730" s="276">
        <f>ROUND(C306,0)</f>
        <v>-5000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5746396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-1908288</v>
      </c>
      <c r="BF730" s="276">
        <f>ROUND(C336,0)</f>
        <v>0</v>
      </c>
      <c r="BG730" s="276"/>
      <c r="BH730" s="276"/>
      <c r="BI730" s="276">
        <f>ROUND(CE60,2)</f>
        <v>45.18</v>
      </c>
      <c r="BJ730" s="276">
        <f>ROUND(C359,0)</f>
        <v>21606965</v>
      </c>
      <c r="BK730" s="276">
        <f>ROUND(C360,0)</f>
        <v>0</v>
      </c>
      <c r="BL730" s="276">
        <f>ROUND(C364,0)</f>
        <v>14371015</v>
      </c>
      <c r="BM730" s="276">
        <f>ROUND(C365,0)</f>
        <v>43919</v>
      </c>
      <c r="BN730" s="276">
        <f>ROUND(C366,0)</f>
        <v>156285</v>
      </c>
      <c r="BO730" s="276">
        <f>ROUND(C370,0)</f>
        <v>664658</v>
      </c>
      <c r="BP730" s="276">
        <f>ROUND(C371,0)</f>
        <v>0</v>
      </c>
      <c r="BQ730" s="276">
        <f>ROUND(C378,0)</f>
        <v>2526456</v>
      </c>
      <c r="BR730" s="276">
        <f>ROUND(C379,0)</f>
        <v>518974</v>
      </c>
      <c r="BS730" s="276">
        <f>ROUND(C380,0)</f>
        <v>1329850</v>
      </c>
      <c r="BT730" s="276">
        <f>ROUND(C381,0)</f>
        <v>367423</v>
      </c>
      <c r="BU730" s="276">
        <f>ROUND(C382,0)</f>
        <v>19255</v>
      </c>
      <c r="BV730" s="276">
        <f>ROUND(C383,0)</f>
        <v>753660</v>
      </c>
      <c r="BW730" s="276">
        <f>ROUND(C384,0)</f>
        <v>449968</v>
      </c>
      <c r="BX730" s="276">
        <f>ROUND(C385,0)</f>
        <v>448339</v>
      </c>
      <c r="BY730" s="276">
        <f>ROUND(C386,0)</f>
        <v>23349</v>
      </c>
      <c r="BZ730" s="276">
        <f>ROUND(C387,0)</f>
        <v>148315</v>
      </c>
      <c r="CA730" s="276">
        <f>ROUND(C388,0)</f>
        <v>0</v>
      </c>
      <c r="CB730" s="276">
        <f>C363</f>
        <v>154813</v>
      </c>
      <c r="CC730" s="276">
        <f>ROUND(C389,0)</f>
        <v>817359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923*2017*6010*A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923*2017*6030*A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923*2017*6070*A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>
        <f t="shared" si="21"/>
        <v>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923*2017*6100*A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923*2017*6120*A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923*2017*6140*A</v>
      </c>
      <c r="B739" s="276">
        <f>ROUND(H59,0)</f>
        <v>7191</v>
      </c>
      <c r="C739" s="278">
        <f>ROUND(H60,2)</f>
        <v>24.75</v>
      </c>
      <c r="D739" s="276">
        <f>ROUND(H61,0)</f>
        <v>1426386</v>
      </c>
      <c r="E739" s="276">
        <f>ROUND(H62,0)</f>
        <v>293002</v>
      </c>
      <c r="F739" s="276">
        <f>ROUND(H63,0)</f>
        <v>220000</v>
      </c>
      <c r="G739" s="276">
        <f>ROUND(H64,0)</f>
        <v>24945</v>
      </c>
      <c r="H739" s="276">
        <f>ROUND(H65,0)</f>
        <v>0</v>
      </c>
      <c r="I739" s="276">
        <f>ROUND(H66,0)</f>
        <v>313041</v>
      </c>
      <c r="J739" s="276">
        <f>ROUND(H67,0)</f>
        <v>449968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21606965</v>
      </c>
      <c r="O739" s="276">
        <f>ROUND(H73,0)</f>
        <v>21606965</v>
      </c>
      <c r="P739" s="276">
        <f>IF(H76&gt;0,ROUND(H76,0),0)</f>
        <v>14733</v>
      </c>
      <c r="Q739" s="276">
        <f>IF(H77&gt;0,ROUND(H77,0),0)</f>
        <v>21573</v>
      </c>
      <c r="R739" s="276">
        <f>IF(H78&gt;0,ROUND(H78,0),0)</f>
        <v>5200</v>
      </c>
      <c r="S739" s="276">
        <f>IF(H79&gt;0,ROUND(H79,0),0)</f>
        <v>22060</v>
      </c>
      <c r="T739" s="278">
        <f>IF(H80&gt;0,ROUND(H80,2),0)</f>
        <v>11.2</v>
      </c>
      <c r="U739" s="276"/>
      <c r="V739" s="277"/>
      <c r="W739" s="276"/>
      <c r="X739" s="276"/>
      <c r="Y739" s="276">
        <f t="shared" si="21"/>
        <v>10467375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923*2017*6150*A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923*2017*6170*A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923*2017*6200*A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923*2017*6210*A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923*2017*6330*A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923*2017*6400*A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923*2017*7010*A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923*2017*7020*A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1"/>
        <v>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923*2017*7030*A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923*2017*7040*A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923*2017*7050*A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923*2017*7060*A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923*2017*7070*A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202176</v>
      </c>
      <c r="J752" s="276">
        <f>ROUND(U67,0)</f>
        <v>0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0</v>
      </c>
      <c r="O752" s="276">
        <f>ROUND(U73,0)</f>
        <v>0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12652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923*2017*7110*A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4170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261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923*2017*7120*A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923*2017*7130*A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923*2017*7140*A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18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0</v>
      </c>
      <c r="O756" s="276">
        <f>ROUND(Y73,0)</f>
        <v>0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1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923*2017*7150*A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923*2017*7160*A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923*2017*7170*A</v>
      </c>
      <c r="B759" s="276"/>
      <c r="C759" s="278">
        <f>ROUND(AB60,2)</f>
        <v>1.01</v>
      </c>
      <c r="D759" s="276">
        <f>ROUND(AB61,0)</f>
        <v>141720</v>
      </c>
      <c r="E759" s="276">
        <f>ROUND(AB62,0)</f>
        <v>29112</v>
      </c>
      <c r="F759" s="276">
        <f>ROUND(AB63,0)</f>
        <v>0</v>
      </c>
      <c r="G759" s="276">
        <f>ROUND(AB64,0)</f>
        <v>103113</v>
      </c>
      <c r="H759" s="276">
        <f>ROUND(AB65,0)</f>
        <v>0</v>
      </c>
      <c r="I759" s="276">
        <f>ROUND(AB66,0)</f>
        <v>6341</v>
      </c>
      <c r="J759" s="276">
        <f>ROUND(AB67,0)</f>
        <v>0</v>
      </c>
      <c r="K759" s="276">
        <f>ROUND(AB68,0)</f>
        <v>0</v>
      </c>
      <c r="L759" s="276">
        <f>ROUND(AB69,0)</f>
        <v>2184</v>
      </c>
      <c r="M759" s="276">
        <f>ROUND(AB70,0)</f>
        <v>0</v>
      </c>
      <c r="N759" s="276">
        <f>ROUND(AB75,0)</f>
        <v>0</v>
      </c>
      <c r="O759" s="276">
        <f>ROUND(AB73,0)</f>
        <v>0</v>
      </c>
      <c r="P759" s="276">
        <f>IF(AB76&gt;0,ROUND(AB76,0),0)</f>
        <v>0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34499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923*2017*7180*A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923*2017*7190*A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923*2017*7200*A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923*2017*7220*A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923*2017*7230*A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1"/>
        <v>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923*2017*7240*A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923*2017*7250*A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923*2017*7260*A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923*2017*7310*A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923*2017*7320*A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923*2017*7330*A</v>
      </c>
      <c r="B770" s="276">
        <f>ROUND(AM59,0)</f>
        <v>0</v>
      </c>
      <c r="C770" s="278">
        <f>ROUND(AM60,2)</f>
        <v>1.32</v>
      </c>
      <c r="D770" s="276">
        <f>ROUND(AM61,0)</f>
        <v>104717</v>
      </c>
      <c r="E770" s="276">
        <f>ROUND(AM62,0)</f>
        <v>21511</v>
      </c>
      <c r="F770" s="276">
        <f>ROUND(AM63,0)</f>
        <v>0</v>
      </c>
      <c r="G770" s="276">
        <f>ROUND(AM64,0)</f>
        <v>1629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202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9948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923*2017*7340*A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923*2017*7350*A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923*2017*7380*A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923*2017*7390*A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923*2017*7400*A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923*2017*7410*A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923*2017*7420*A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923*2017*7430*A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923*2017*7490*A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923*2017*8200*A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923*2017*8310*A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923*2017*8320*A</v>
      </c>
      <c r="B782" s="276">
        <f>ROUND(AY59,0)</f>
        <v>21573</v>
      </c>
      <c r="C782" s="278">
        <f>ROUND(AY60,2)</f>
        <v>2</v>
      </c>
      <c r="D782" s="276">
        <f>ROUND(AY61,0)</f>
        <v>0</v>
      </c>
      <c r="E782" s="276">
        <f>ROUND(AY62,0)</f>
        <v>0</v>
      </c>
      <c r="F782" s="276">
        <f>ROUND(AY63,0)</f>
        <v>0</v>
      </c>
      <c r="G782" s="276">
        <f>ROUND(AY64,0)</f>
        <v>179004</v>
      </c>
      <c r="H782" s="276">
        <f>ROUND(AY65,0)</f>
        <v>0</v>
      </c>
      <c r="I782" s="276">
        <f>ROUND(AY66,0)</f>
        <v>2690</v>
      </c>
      <c r="J782" s="276">
        <f>ROUND(AY67,0)</f>
        <v>0</v>
      </c>
      <c r="K782" s="276">
        <f>ROUND(AY68,0)</f>
        <v>0</v>
      </c>
      <c r="L782" s="276">
        <f>ROUND(AY69,0)</f>
        <v>1277</v>
      </c>
      <c r="M782" s="276">
        <f>ROUND(AY70,0)</f>
        <v>0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923*2017*8330*A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923*2017*8350*A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15586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923*2017*8360*A</v>
      </c>
      <c r="B785" s="276"/>
      <c r="C785" s="278">
        <f>ROUND(BB60,2)</f>
        <v>2.89</v>
      </c>
      <c r="D785" s="276">
        <f>ROUND(BB61,0)</f>
        <v>170095</v>
      </c>
      <c r="E785" s="276">
        <f>ROUND(BB62,0)</f>
        <v>34940</v>
      </c>
      <c r="F785" s="276">
        <f>ROUND(BB63,0)</f>
        <v>0</v>
      </c>
      <c r="G785" s="276">
        <f>ROUND(BB64,0)</f>
        <v>140</v>
      </c>
      <c r="H785" s="276">
        <f>ROUND(BB65,0)</f>
        <v>0</v>
      </c>
      <c r="I785" s="276">
        <f>ROUND(BB66,0)</f>
        <v>35350</v>
      </c>
      <c r="J785" s="276">
        <f>ROUND(BB67,0)</f>
        <v>0</v>
      </c>
      <c r="K785" s="276">
        <f>ROUND(BB68,0)</f>
        <v>0</v>
      </c>
      <c r="L785" s="276">
        <f>ROUND(BB69,0)</f>
        <v>19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923*2017*8370*A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4705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923*2017*8420*A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44858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923*2017*8430*A</v>
      </c>
      <c r="B788" s="276">
        <f>ROUND(BE59,0)</f>
        <v>14733</v>
      </c>
      <c r="C788" s="278">
        <f>ROUND(BE60,2)</f>
        <v>0.45</v>
      </c>
      <c r="D788" s="276">
        <f>ROUND(BE61,0)</f>
        <v>35441</v>
      </c>
      <c r="E788" s="276">
        <f>ROUND(BE62,0)</f>
        <v>7280</v>
      </c>
      <c r="F788" s="276">
        <f>ROUND(BE63,0)</f>
        <v>0</v>
      </c>
      <c r="G788" s="276">
        <f>ROUND(BE64,0)</f>
        <v>3816</v>
      </c>
      <c r="H788" s="276">
        <f>ROUND(BE65,0)</f>
        <v>1984</v>
      </c>
      <c r="I788" s="276">
        <f>ROUND(BE66,0)</f>
        <v>3230</v>
      </c>
      <c r="J788" s="276">
        <f>ROUND(BE67,0)</f>
        <v>0</v>
      </c>
      <c r="K788" s="276">
        <f>ROUND(BE68,0)</f>
        <v>5328</v>
      </c>
      <c r="L788" s="276">
        <f>ROUND(BE69,0)</f>
        <v>18006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923*2017*8460*A</v>
      </c>
      <c r="B789" s="276"/>
      <c r="C789" s="278">
        <f>ROUND(BF60,2)</f>
        <v>2.5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822</v>
      </c>
      <c r="H789" s="276">
        <f>ROUND(BF65,0)</f>
        <v>0</v>
      </c>
      <c r="I789" s="276">
        <f>ROUND(BF66,0)</f>
        <v>123456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923*2017*8470*A</v>
      </c>
      <c r="B790" s="276"/>
      <c r="C790" s="278">
        <f>ROUND(BG60,2)</f>
        <v>1.7</v>
      </c>
      <c r="D790" s="276">
        <f>ROUND(BG61,0)</f>
        <v>69045</v>
      </c>
      <c r="E790" s="276">
        <f>ROUND(BG62,0)</f>
        <v>14183</v>
      </c>
      <c r="F790" s="276">
        <f>ROUND(BG63,0)</f>
        <v>0</v>
      </c>
      <c r="G790" s="276">
        <f>ROUND(BG64,0)</f>
        <v>0</v>
      </c>
      <c r="H790" s="276">
        <f>ROUND(BG65,0)</f>
        <v>17271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923*2017*8480*A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923*2017*8490*A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923*2017*8510*A</v>
      </c>
      <c r="B793" s="276"/>
      <c r="C793" s="278">
        <f>ROUND(BJ60,2)</f>
        <v>0.9</v>
      </c>
      <c r="D793" s="276">
        <f>ROUND(BJ61,0)</f>
        <v>57118</v>
      </c>
      <c r="E793" s="276">
        <f>ROUND(BJ62,0)</f>
        <v>11733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201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923*2017*8530*A</v>
      </c>
      <c r="B794" s="276"/>
      <c r="C794" s="278">
        <f>ROUND(BK60,2)</f>
        <v>1.04</v>
      </c>
      <c r="D794" s="276">
        <f>ROUND(BK61,0)</f>
        <v>43415</v>
      </c>
      <c r="E794" s="276">
        <f>ROUND(BK62,0)</f>
        <v>8918</v>
      </c>
      <c r="F794" s="276">
        <f>ROUND(BK63,0)</f>
        <v>0</v>
      </c>
      <c r="G794" s="276">
        <f>ROUND(BK64,0)</f>
        <v>973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94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923*2017*8560*A</v>
      </c>
      <c r="B795" s="276"/>
      <c r="C795" s="278">
        <f>ROUND(BL60,2)</f>
        <v>0.94</v>
      </c>
      <c r="D795" s="276">
        <f>ROUND(BL61,0)</f>
        <v>43155</v>
      </c>
      <c r="E795" s="276">
        <f>ROUND(BL62,0)</f>
        <v>8865</v>
      </c>
      <c r="F795" s="276">
        <f>ROUND(BL63,0)</f>
        <v>0</v>
      </c>
      <c r="G795" s="276">
        <f>ROUND(BL64,0)</f>
        <v>221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923*2017*8590*A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923*2017*8610*A</v>
      </c>
      <c r="B797" s="276"/>
      <c r="C797" s="278">
        <f>ROUND(BN60,2)</f>
        <v>0.84</v>
      </c>
      <c r="D797" s="276">
        <f>ROUND(BN61,0)</f>
        <v>101690</v>
      </c>
      <c r="E797" s="276">
        <f>ROUND(BN62,0)</f>
        <v>20889</v>
      </c>
      <c r="F797" s="276">
        <f>ROUND(BN63,0)</f>
        <v>0</v>
      </c>
      <c r="G797" s="276">
        <f>ROUND(BN64,0)</f>
        <v>1479</v>
      </c>
      <c r="H797" s="276">
        <f>ROUND(BN65,0)</f>
        <v>0</v>
      </c>
      <c r="I797" s="276">
        <f>ROUND(BN66,0)</f>
        <v>7913</v>
      </c>
      <c r="J797" s="276">
        <f>ROUND(BN67,0)</f>
        <v>0</v>
      </c>
      <c r="K797" s="276">
        <f>ROUND(BN68,0)</f>
        <v>443011</v>
      </c>
      <c r="L797" s="276">
        <f>ROUND(BN69,0)</f>
        <v>1747</v>
      </c>
      <c r="M797" s="276">
        <f>ROUND(BN70,0)</f>
        <v>0</v>
      </c>
      <c r="N797" s="276"/>
      <c r="O797" s="276"/>
      <c r="P797" s="276">
        <f>IF(BN76&gt;0,ROUND(BN76,0),0)</f>
        <v>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923*2017*8620*A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923*2017*8630*A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3267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923*2017*8640*A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923*2017*8650*A</v>
      </c>
      <c r="B801" s="276"/>
      <c r="C801" s="278">
        <f>ROUND(BR60,2)</f>
        <v>0.67</v>
      </c>
      <c r="D801" s="276">
        <f>ROUND(BR61,0)</f>
        <v>33854</v>
      </c>
      <c r="E801" s="276">
        <f>ROUND(BR62,0)</f>
        <v>6954</v>
      </c>
      <c r="F801" s="276">
        <f>ROUND(BR63,0)</f>
        <v>0</v>
      </c>
      <c r="G801" s="276">
        <f>ROUND(BR64,0)</f>
        <v>82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4915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923*2017*8660*A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923*2017*8670*A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923*2017*8680*A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923*2017*8690*A</v>
      </c>
      <c r="B805" s="276"/>
      <c r="C805" s="278">
        <f>ROUND(BV60,2)</f>
        <v>0.78</v>
      </c>
      <c r="D805" s="276">
        <f>ROUND(BV61,0)</f>
        <v>30151</v>
      </c>
      <c r="E805" s="276">
        <f>ROUND(BV62,0)</f>
        <v>6193</v>
      </c>
      <c r="F805" s="276">
        <f>ROUND(BV63,0)</f>
        <v>0</v>
      </c>
      <c r="G805" s="276">
        <f>ROUND(BV64,0)</f>
        <v>3851</v>
      </c>
      <c r="H805" s="276">
        <f>ROUND(BV65,0)</f>
        <v>0</v>
      </c>
      <c r="I805" s="276">
        <f>ROUND(BV66,0)</f>
        <v>9154</v>
      </c>
      <c r="J805" s="276">
        <f>ROUND(BV67,0)</f>
        <v>0</v>
      </c>
      <c r="K805" s="276">
        <f>ROUND(BV68,0)</f>
        <v>0</v>
      </c>
      <c r="L805" s="276">
        <f>ROUND(BV69,0)</f>
        <v>1522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923*2017*8700*A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1109849</v>
      </c>
      <c r="G806" s="276">
        <f>ROUND(BW64,0)</f>
        <v>0</v>
      </c>
      <c r="H806" s="276">
        <f>ROUND(BW65,0)</f>
        <v>0</v>
      </c>
      <c r="I806" s="276">
        <f>ROUND(BW66,0)</f>
        <v>26682</v>
      </c>
      <c r="J806" s="276">
        <f>ROUND(BW67,0)</f>
        <v>0</v>
      </c>
      <c r="K806" s="276">
        <f>ROUND(BW68,0)</f>
        <v>0</v>
      </c>
      <c r="L806" s="276">
        <f>ROUND(BW69,0)</f>
        <v>4549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923*2017*8710*A</v>
      </c>
      <c r="B807" s="276"/>
      <c r="C807" s="278">
        <f>ROUND(BX60,2)</f>
        <v>1.06</v>
      </c>
      <c r="D807" s="276">
        <f>ROUND(BX61,0)</f>
        <v>95160</v>
      </c>
      <c r="E807" s="276">
        <f>ROUND(BX62,0)</f>
        <v>19547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923*2017*8720*A</v>
      </c>
      <c r="B808" s="276"/>
      <c r="C808" s="278">
        <f>ROUND(BY60,2)</f>
        <v>0.92</v>
      </c>
      <c r="D808" s="276">
        <f>ROUND(BY61,0)</f>
        <v>88009</v>
      </c>
      <c r="E808" s="276">
        <f>ROUND(BY62,0)</f>
        <v>18078</v>
      </c>
      <c r="F808" s="276">
        <f>ROUND(BY63,0)</f>
        <v>0</v>
      </c>
      <c r="G808" s="276">
        <f>ROUND(BY64,0)</f>
        <v>0</v>
      </c>
      <c r="H808" s="276">
        <f>ROUND(BY65,0)</f>
        <v>0</v>
      </c>
      <c r="I808" s="276">
        <f>ROUND(BY66,0)</f>
        <v>0</v>
      </c>
      <c r="J808" s="276">
        <f>ROUND(BY67,0)</f>
        <v>0</v>
      </c>
      <c r="K808" s="276">
        <f>ROUND(BY68,0)</f>
        <v>0</v>
      </c>
      <c r="L808" s="276">
        <f>ROUND(BY69,0)</f>
        <v>1316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923*2017*8730*A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1686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923*2017*8740*A</v>
      </c>
      <c r="B810" s="276"/>
      <c r="C810" s="278">
        <f>ROUND(CA60,2)</f>
        <v>0.85</v>
      </c>
      <c r="D810" s="276">
        <f>ROUND(CA61,0)</f>
        <v>39847</v>
      </c>
      <c r="E810" s="276">
        <f>ROUND(CA62,0)</f>
        <v>8185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1630</v>
      </c>
      <c r="J810" s="276">
        <f>ROUND(CA67,0)</f>
        <v>0</v>
      </c>
      <c r="K810" s="276">
        <f>ROUND(CA68,0)</f>
        <v>0</v>
      </c>
      <c r="L810" s="276">
        <f>ROUND(CA69,0)</f>
        <v>120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923*2017*8770*A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923*2017*8790*A</v>
      </c>
      <c r="B812" s="276"/>
      <c r="C812" s="278">
        <f>ROUND(CC60,2)</f>
        <v>0.56000000000000005</v>
      </c>
      <c r="D812" s="276">
        <f>ROUND(CC61,0)</f>
        <v>46654</v>
      </c>
      <c r="E812" s="276">
        <f>ROUND(CC62,0)</f>
        <v>9583</v>
      </c>
      <c r="F812" s="276">
        <f>ROUND(CC63,0)</f>
        <v>0</v>
      </c>
      <c r="G812" s="276">
        <f>ROUND(CC64,0)</f>
        <v>807</v>
      </c>
      <c r="H812" s="276">
        <f>ROUND(CC65,0)</f>
        <v>0</v>
      </c>
      <c r="I812" s="276">
        <f>ROUND(CC66,0)</f>
        <v>2224</v>
      </c>
      <c r="J812" s="276">
        <f>ROUND(CC67,0)</f>
        <v>0</v>
      </c>
      <c r="K812" s="276">
        <f>ROUND(CC68,0)</f>
        <v>0</v>
      </c>
      <c r="L812" s="276">
        <f>ROUND(CC69,0)</f>
        <v>7971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923*2017*9000*A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7402948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45.180000000000014</v>
      </c>
      <c r="D815" s="277">
        <f t="shared" si="22"/>
        <v>2526457</v>
      </c>
      <c r="E815" s="277">
        <f t="shared" si="22"/>
        <v>518973</v>
      </c>
      <c r="F815" s="277">
        <f t="shared" si="22"/>
        <v>1329849</v>
      </c>
      <c r="G815" s="277">
        <f t="shared" si="22"/>
        <v>367426</v>
      </c>
      <c r="H815" s="277">
        <f t="shared" si="22"/>
        <v>19255</v>
      </c>
      <c r="I815" s="277">
        <f t="shared" si="22"/>
        <v>753661</v>
      </c>
      <c r="J815" s="277">
        <f t="shared" si="22"/>
        <v>449968</v>
      </c>
      <c r="K815" s="277">
        <f t="shared" si="22"/>
        <v>448339</v>
      </c>
      <c r="L815" s="277">
        <f>SUM(L734:L813)+SUM(U734:U813)</f>
        <v>7455043</v>
      </c>
      <c r="M815" s="277">
        <f>SUM(M734:M813)+SUM(V734:V813)</f>
        <v>0</v>
      </c>
      <c r="N815" s="277">
        <f t="shared" ref="N815:Y815" si="23">SUM(N734:N813)</f>
        <v>21606965</v>
      </c>
      <c r="O815" s="277">
        <f t="shared" si="23"/>
        <v>21606965</v>
      </c>
      <c r="P815" s="277">
        <f t="shared" si="23"/>
        <v>14733</v>
      </c>
      <c r="Q815" s="277">
        <f t="shared" si="23"/>
        <v>21573</v>
      </c>
      <c r="R815" s="277">
        <f t="shared" si="23"/>
        <v>5200</v>
      </c>
      <c r="S815" s="277">
        <f t="shared" si="23"/>
        <v>22060</v>
      </c>
      <c r="T815" s="281">
        <f t="shared" si="23"/>
        <v>11.2</v>
      </c>
      <c r="U815" s="277">
        <f t="shared" si="23"/>
        <v>7402948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10524736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45.180000000000014</v>
      </c>
      <c r="D816" s="277">
        <f>CE61</f>
        <v>2526457</v>
      </c>
      <c r="E816" s="277">
        <f>CE62</f>
        <v>518973</v>
      </c>
      <c r="F816" s="277">
        <f>CE63</f>
        <v>1329849</v>
      </c>
      <c r="G816" s="277">
        <f>CE64</f>
        <v>367426</v>
      </c>
      <c r="H816" s="280">
        <f>CE65</f>
        <v>19255</v>
      </c>
      <c r="I816" s="280">
        <f>CE66</f>
        <v>753661</v>
      </c>
      <c r="J816" s="280">
        <f>CE67</f>
        <v>449968</v>
      </c>
      <c r="K816" s="280">
        <f>CE68</f>
        <v>448339</v>
      </c>
      <c r="L816" s="280">
        <f>CE69</f>
        <v>7455043</v>
      </c>
      <c r="M816" s="280">
        <f>CE70</f>
        <v>0</v>
      </c>
      <c r="N816" s="277">
        <f>CE75</f>
        <v>21606965</v>
      </c>
      <c r="O816" s="277">
        <f>CE73</f>
        <v>21606965</v>
      </c>
      <c r="P816" s="277">
        <f>CE76</f>
        <v>14733</v>
      </c>
      <c r="Q816" s="277">
        <f>CE77</f>
        <v>21573</v>
      </c>
      <c r="R816" s="277">
        <f>CE78</f>
        <v>5200</v>
      </c>
      <c r="S816" s="277">
        <f>CE79</f>
        <v>22060</v>
      </c>
      <c r="T816" s="281">
        <f>CE80</f>
        <v>11.2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10524736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2526456</v>
      </c>
      <c r="E817" s="180">
        <f>C379</f>
        <v>518974</v>
      </c>
      <c r="F817" s="180">
        <f>C380</f>
        <v>1329850</v>
      </c>
      <c r="G817" s="240">
        <f>C381</f>
        <v>367423</v>
      </c>
      <c r="H817" s="240">
        <f>C382</f>
        <v>19255</v>
      </c>
      <c r="I817" s="240">
        <f>C383</f>
        <v>753660</v>
      </c>
      <c r="J817" s="240">
        <f>C384</f>
        <v>449968</v>
      </c>
      <c r="K817" s="240">
        <f>C385</f>
        <v>448339</v>
      </c>
      <c r="L817" s="240">
        <f>C386+C387+C388+C389</f>
        <v>989023</v>
      </c>
      <c r="M817" s="240">
        <f>C370</f>
        <v>664658</v>
      </c>
      <c r="N817" s="180">
        <f>D361</f>
        <v>21606965</v>
      </c>
      <c r="O817" s="180">
        <f>C359</f>
        <v>21606965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C41" sqref="C41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BHC Fairfax Behavioral Health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H-923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14701 179th Ave SE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14701 179th Ave SE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Monroe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E18" sqref="E18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H-923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BHC Fairfax Behavioral Health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Becky Shauinger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Heather Tuck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425-821-2000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466</v>
      </c>
      <c r="G23" s="21">
        <f>data!D111</f>
        <v>8711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34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34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BHC Fairfax Behavioral Health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350</v>
      </c>
      <c r="C7" s="48">
        <f>data!B139</f>
        <v>6124</v>
      </c>
      <c r="D7" s="48">
        <f>data!B140</f>
        <v>0</v>
      </c>
      <c r="E7" s="48">
        <f>data!B141</f>
        <v>17138800</v>
      </c>
      <c r="F7" s="48">
        <f>data!B142</f>
        <v>0</v>
      </c>
      <c r="G7" s="48">
        <f>data!B141+data!B142</f>
        <v>17138800</v>
      </c>
    </row>
    <row r="8" spans="1:13" ht="20.100000000000001" customHeight="1" x14ac:dyDescent="0.25">
      <c r="A8" s="23" t="s">
        <v>297</v>
      </c>
      <c r="B8" s="48">
        <f>data!C138</f>
        <v>104</v>
      </c>
      <c r="C8" s="48">
        <f>data!C139</f>
        <v>1753</v>
      </c>
      <c r="D8" s="48">
        <f>data!C140</f>
        <v>0</v>
      </c>
      <c r="E8" s="48">
        <f>data!C141</f>
        <v>4911200</v>
      </c>
      <c r="F8" s="48">
        <f>data!C142</f>
        <v>0</v>
      </c>
      <c r="G8" s="48">
        <f>data!C141+data!C142</f>
        <v>4911200</v>
      </c>
    </row>
    <row r="9" spans="1:13" ht="20.100000000000001" customHeight="1" x14ac:dyDescent="0.25">
      <c r="A9" s="23" t="s">
        <v>1058</v>
      </c>
      <c r="B9" s="48">
        <f>data!D138</f>
        <v>12</v>
      </c>
      <c r="C9" s="48">
        <f>data!D139</f>
        <v>834</v>
      </c>
      <c r="D9" s="48">
        <f>data!D140</f>
        <v>0</v>
      </c>
      <c r="E9" s="48">
        <f>data!D141</f>
        <v>4186005</v>
      </c>
      <c r="F9" s="48">
        <f>data!D142</f>
        <v>0</v>
      </c>
      <c r="G9" s="48">
        <f>data!D141+data!D142</f>
        <v>4186005</v>
      </c>
    </row>
    <row r="10" spans="1:13" ht="20.100000000000001" customHeight="1" x14ac:dyDescent="0.25">
      <c r="A10" s="111" t="s">
        <v>203</v>
      </c>
      <c r="B10" s="48">
        <f>data!E138</f>
        <v>466</v>
      </c>
      <c r="C10" s="48">
        <f>data!E139</f>
        <v>8711</v>
      </c>
      <c r="D10" s="48">
        <f>data!E140</f>
        <v>0</v>
      </c>
      <c r="E10" s="48">
        <f>data!E141</f>
        <v>26236005</v>
      </c>
      <c r="F10" s="48">
        <f>data!E142</f>
        <v>0</v>
      </c>
      <c r="G10" s="48">
        <f>data!E141+data!E142</f>
        <v>26236005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19" zoomScale="75" workbookViewId="0">
      <selection activeCell="E29" sqref="E29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BHC Fairfax Behavioral Health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228977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23945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75301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268947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-32675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564495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452757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3155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455912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40268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6187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46455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27149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132350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159499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F36" sqref="F36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BHC Fairfax Behavioral Health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0</v>
      </c>
      <c r="D9" s="21">
        <f>data!C197</f>
        <v>0</v>
      </c>
      <c r="E9" s="21">
        <f>data!D197</f>
        <v>0</v>
      </c>
      <c r="F9" s="21">
        <f>data!E197</f>
        <v>0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569741.14</v>
      </c>
      <c r="D12" s="21">
        <f>data!C200</f>
        <v>2648.83</v>
      </c>
      <c r="E12" s="21">
        <f>data!D200</f>
        <v>0</v>
      </c>
      <c r="F12" s="21">
        <f>data!E200</f>
        <v>572389.97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3209160.81</v>
      </c>
      <c r="D14" s="21">
        <f>data!C202</f>
        <v>0</v>
      </c>
      <c r="E14" s="21">
        <f>data!D202</f>
        <v>0</v>
      </c>
      <c r="F14" s="21">
        <f>data!E202</f>
        <v>3209160.81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3778901.95</v>
      </c>
      <c r="D16" s="21">
        <f>data!C204</f>
        <v>2648.83</v>
      </c>
      <c r="E16" s="21">
        <f>data!D204</f>
        <v>0</v>
      </c>
      <c r="F16" s="21">
        <f>data!E204</f>
        <v>3781550.7800000003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0</v>
      </c>
      <c r="D25" s="21">
        <f>data!C210</f>
        <v>0</v>
      </c>
      <c r="E25" s="21">
        <f>data!D210</f>
        <v>0</v>
      </c>
      <c r="F25" s="21">
        <f>data!E210</f>
        <v>0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225862.11</v>
      </c>
      <c r="D28" s="21">
        <f>data!C213</f>
        <v>113019.38</v>
      </c>
      <c r="E28" s="21">
        <f>data!D213</f>
        <v>0</v>
      </c>
      <c r="F28" s="21">
        <f>data!E213</f>
        <v>338881.49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637687.24</v>
      </c>
      <c r="D30" s="21">
        <f>data!C215</f>
        <v>318843.61999999994</v>
      </c>
      <c r="E30" s="21">
        <f>data!D215</f>
        <v>0</v>
      </c>
      <c r="F30" s="21">
        <f>data!E215</f>
        <v>956530.85999999987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863549.35</v>
      </c>
      <c r="D32" s="21">
        <f>data!C217</f>
        <v>431862.99999999994</v>
      </c>
      <c r="E32" s="21">
        <f>data!D217</f>
        <v>0</v>
      </c>
      <c r="F32" s="21">
        <f>data!E217</f>
        <v>1295412.3499999999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BHC Fairfax Behavioral Health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232952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9812750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5523724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360930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752970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16450374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-3832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-3832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47525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1523283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18250302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21" zoomScale="75" workbookViewId="0">
      <selection activeCell="C151" sqref="C151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BHC Fairfax Behavioral Health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-119313.29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1922850.87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297950.77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104565.51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75141.66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43679.81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1728973.79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0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572389.97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3209160.81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3781550.7800000003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1295412.3500000001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2486138.4300000002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4215112.2200000007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BHC Fairfax Behavioral Health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77576.55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7000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11181.29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5276617.7299999995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5372375.5699999994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-1157263.3500000001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-1157263.3500000001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4215112.2199999988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BHC Fairfax Behavioral Health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26236005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26236005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232952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16450374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-3832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1570810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18250304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7985701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0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7985701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3036600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564495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1136671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418256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2135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531140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431863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455912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46455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159499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914236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7697262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288439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288439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288439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BHC Fairfax Behavioral Health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8711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24.51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1754931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564495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15277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22110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431863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1173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2789849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4247730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26236005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26236005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15156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26133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5200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24529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24.51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BHC Fairfax Behavioral Health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BHC Fairfax Behavioral Health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251991</v>
      </c>
      <c r="H80" s="14">
        <f>data!V66</f>
        <v>38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251991</v>
      </c>
      <c r="H85" s="14">
        <f>data!V71</f>
        <v>38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27884</v>
      </c>
      <c r="H87" s="48">
        <f>+data!M687</f>
        <v>4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BHC Fairfax Behavioral Health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0.82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114259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106747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1302</v>
      </c>
      <c r="E112" s="14">
        <f>data!Z66</f>
        <v>0</v>
      </c>
      <c r="F112" s="14">
        <f>data!AA66</f>
        <v>0</v>
      </c>
      <c r="G112" s="14">
        <f>data!AB66</f>
        <v>8186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0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3402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1302</v>
      </c>
      <c r="E117" s="14">
        <f>data!Z71</f>
        <v>0</v>
      </c>
      <c r="F117" s="14">
        <f>data!AA71</f>
        <v>0</v>
      </c>
      <c r="G117" s="14">
        <f>data!AB71</f>
        <v>232594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144</v>
      </c>
      <c r="E119" s="48">
        <f>+data!M691</f>
        <v>0</v>
      </c>
      <c r="F119" s="48">
        <f>+data!M692</f>
        <v>0</v>
      </c>
      <c r="G119" s="48">
        <f>+data!M693</f>
        <v>26891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0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BHC Fairfax Behavioral Health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363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363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40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BHC Fairfax Behavioral Health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1.39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103346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1529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104875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13559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BHC Fairfax Behavioral Health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26133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2.02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221624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29880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251504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BHC Fairfax Behavioral Health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15156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0.56999999999999995</v>
      </c>
      <c r="I234" s="26">
        <f>data!BF60</f>
        <v>2.5299999999999998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35948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0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13474</v>
      </c>
      <c r="I238" s="14">
        <f>data!BF64</f>
        <v>298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2135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16936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2778</v>
      </c>
      <c r="I240" s="14">
        <f>data!BF66</f>
        <v>109434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3155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4150</v>
      </c>
      <c r="G243" s="14">
        <f>data!BD69</f>
        <v>0</v>
      </c>
      <c r="H243" s="14">
        <f>data!BE69</f>
        <v>17268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16936</v>
      </c>
      <c r="E245" s="14">
        <f>data!BB71</f>
        <v>0</v>
      </c>
      <c r="F245" s="14">
        <f>data!BC71</f>
        <v>4150</v>
      </c>
      <c r="G245" s="14">
        <f>data!BD71</f>
        <v>0</v>
      </c>
      <c r="H245" s="14">
        <f>data!BE71</f>
        <v>74758</v>
      </c>
      <c r="I245" s="14">
        <f>data!BF71</f>
        <v>109732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BHC Fairfax Behavioral Health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0.64</v>
      </c>
      <c r="D266" s="26">
        <f>data!BH60</f>
        <v>0</v>
      </c>
      <c r="E266" s="26">
        <f>data!BI60</f>
        <v>4.93</v>
      </c>
      <c r="F266" s="26">
        <f>data!BJ60</f>
        <v>0.92</v>
      </c>
      <c r="G266" s="26">
        <f>data!BK60</f>
        <v>1.01</v>
      </c>
      <c r="H266" s="26">
        <f>data!BL60</f>
        <v>2.06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40185</v>
      </c>
      <c r="D267" s="14">
        <f>data!BH61</f>
        <v>0</v>
      </c>
      <c r="E267" s="14">
        <f>data!BI61</f>
        <v>270004</v>
      </c>
      <c r="F267" s="14">
        <f>data!BJ61</f>
        <v>82997</v>
      </c>
      <c r="G267" s="14">
        <f>data!BK61</f>
        <v>44477</v>
      </c>
      <c r="H267" s="14">
        <f>data!BL61</f>
        <v>120951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56129</v>
      </c>
      <c r="F270" s="14">
        <f>data!BJ64</f>
        <v>0</v>
      </c>
      <c r="G270" s="14">
        <f>data!BK64</f>
        <v>86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30613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649</v>
      </c>
      <c r="D275" s="14">
        <f>data!BH69</f>
        <v>0</v>
      </c>
      <c r="E275" s="14">
        <f>data!BI69</f>
        <v>18025</v>
      </c>
      <c r="F275" s="14">
        <f>data!BJ69</f>
        <v>222</v>
      </c>
      <c r="G275" s="14">
        <f>data!BK69</f>
        <v>51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40834</v>
      </c>
      <c r="D277" s="14">
        <f>data!BH71</f>
        <v>0</v>
      </c>
      <c r="E277" s="14">
        <f>data!BI71</f>
        <v>374771</v>
      </c>
      <c r="F277" s="14">
        <f>data!BJ71</f>
        <v>83219</v>
      </c>
      <c r="G277" s="14">
        <f>data!BK71</f>
        <v>44614</v>
      </c>
      <c r="H277" s="14">
        <f>data!BL71</f>
        <v>120951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BHC Fairfax Behavioral Health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0.69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0.62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110511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51112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0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1959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13978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452757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14034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593239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51112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BHC Fairfax Behavioral Health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0.77</v>
      </c>
      <c r="E330" s="26">
        <f>data!BW60</f>
        <v>0</v>
      </c>
      <c r="F330" s="26">
        <f>data!BX60</f>
        <v>1.01</v>
      </c>
      <c r="G330" s="26">
        <f>data!BY60</f>
        <v>1.17</v>
      </c>
      <c r="H330" s="26">
        <f>data!BZ60</f>
        <v>0</v>
      </c>
      <c r="I330" s="26">
        <f>data!CA60</f>
        <v>0.18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27580</v>
      </c>
      <c r="E331" s="86">
        <f>data!BW61</f>
        <v>0</v>
      </c>
      <c r="F331" s="86">
        <f>data!BX61</f>
        <v>95027</v>
      </c>
      <c r="G331" s="86">
        <f>data!BY61</f>
        <v>134709</v>
      </c>
      <c r="H331" s="86">
        <f>data!BZ61</f>
        <v>0</v>
      </c>
      <c r="I331" s="86">
        <f>data!CA61</f>
        <v>971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1136671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1433</v>
      </c>
      <c r="E334" s="86">
        <f>data!BW64</f>
        <v>222</v>
      </c>
      <c r="F334" s="86">
        <f>data!BX64</f>
        <v>0</v>
      </c>
      <c r="G334" s="86">
        <f>data!BY64</f>
        <v>-524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16021</v>
      </c>
      <c r="E336" s="86">
        <f>data!BW66</f>
        <v>27511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6</v>
      </c>
      <c r="E339" s="86">
        <f>data!BW69</f>
        <v>5168</v>
      </c>
      <c r="F339" s="86">
        <f>data!BX69</f>
        <v>160</v>
      </c>
      <c r="G339" s="86">
        <f>data!BY69</f>
        <v>2135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45040</v>
      </c>
      <c r="E341" s="14">
        <f>data!BW71</f>
        <v>1169572</v>
      </c>
      <c r="F341" s="14">
        <f>data!BX71</f>
        <v>95187</v>
      </c>
      <c r="G341" s="14">
        <f>data!BY71</f>
        <v>136320</v>
      </c>
      <c r="H341" s="14">
        <f>data!BZ71</f>
        <v>0</v>
      </c>
      <c r="I341" s="14">
        <f>data!CA71</f>
        <v>971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BHC Fairfax Behavioral Health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0.48</v>
      </c>
      <c r="E362" s="217"/>
      <c r="F362" s="211"/>
      <c r="G362" s="211"/>
      <c r="H362" s="211"/>
      <c r="I362" s="87">
        <f>data!CE60</f>
        <v>46.32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49592</v>
      </c>
      <c r="E363" s="218"/>
      <c r="F363" s="219"/>
      <c r="G363" s="219"/>
      <c r="H363" s="219"/>
      <c r="I363" s="86">
        <f>data!CE61</f>
        <v>3036600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564495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1136671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418254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2135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531141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431863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455912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1053750</v>
      </c>
      <c r="F371" s="219"/>
      <c r="G371" s="219"/>
      <c r="H371" s="219"/>
      <c r="I371" s="86">
        <f>data!CE69</f>
        <v>1120193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49592</v>
      </c>
      <c r="E373" s="86">
        <f>data!CD71</f>
        <v>1053750</v>
      </c>
      <c r="F373" s="219"/>
      <c r="G373" s="219"/>
      <c r="H373" s="219"/>
      <c r="I373" s="14">
        <f>data!CE71</f>
        <v>7697264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26236005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26236005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15156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26133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5200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24529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24.51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BHC Fairfax Monroe Year End Report</dc:title>
  <dc:subject>2018 BHC Fairfax Monroe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2019-05-01T16:16:14Z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