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oh\user\fr\erh1303\Desktop\"/>
    </mc:Choice>
  </mc:AlternateContent>
  <workbookProtection workbookPassword="C482" lockStructure="1"/>
  <bookViews>
    <workbookView xWindow="4356" yWindow="-252" windowWidth="10296" windowHeight="7860"/>
  </bookViews>
  <sheets>
    <sheet name="Payment Comparison" sheetId="5" r:id="rId1"/>
    <sheet name="Payment Schedule" sheetId="1" state="hidden" r:id="rId2"/>
    <sheet name="Loan Calculator Data" sheetId="2" state="hidden" r:id="rId3"/>
  </sheets>
  <definedNames>
    <definedName name="Beg_Bal">'Payment Schedule'!$D$13:$D$732</definedName>
    <definedName name="ComparisonLoanAmount">'Payment Comparison'!$B$4</definedName>
    <definedName name="Cum_Int">'Payment Schedule'!$L$13:$N$732</definedName>
    <definedName name="Data">'Payment Schedule'!$B$13:$N$732</definedName>
    <definedName name="End_Bal">'Payment Schedule'!$K$13:$K$732</definedName>
    <definedName name="Extra_Pay">'Payment Schedule'!$F$13:$F$732</definedName>
    <definedName name="Full_Print">'Payment Schedule'!$B$2:$N$719</definedName>
    <definedName name="Header_Row">ROW('Payment Schedule'!$12:$12)</definedName>
    <definedName name="Int">'Payment Schedule'!$J$13:$J$732</definedName>
    <definedName name="Interest_Rate">'Payment Schedule'!$D$9</definedName>
    <definedName name="Interval">'Payment Schedule'!$D$8</definedName>
    <definedName name="Last_Row">IF(Values_Entered,Header_Row+Number_of_Payments,Header_Row)</definedName>
    <definedName name="Loan_Amount">'Payment Schedule'!$D$6</definedName>
    <definedName name="Loan_Start">'Payment Schedule'!$D$4</definedName>
    <definedName name="Loan_Years">'Payment Schedule'!$D$7</definedName>
    <definedName name="Num_Pmt_Per_Year">'Payment Schedule'!$D$8</definedName>
    <definedName name="Number_of_Payments">MATCH(0.01,End_Bal,-1)+1</definedName>
    <definedName name="Number_of_Pmts">'Payment Schedule'!$I$6</definedName>
    <definedName name="Pay_Date">'Payment Schedule'!$C$13:$C$732</definedName>
    <definedName name="Pay_Num">'Payment Schedule'!$B$13:$B$732</definedName>
    <definedName name="Payment_Date">DATE(YEAR(Loan_Start),MONTH(Loan_Start)+Payment_Number,DAY(Loan_Start))</definedName>
    <definedName name="Payment_Frequency">LoanLookup[FREQUENCY]</definedName>
    <definedName name="PaymentComparison">'Payment Comparison'!$B$4:$E$12</definedName>
    <definedName name="Princ">'Payment Schedule'!$I$13:$I$732</definedName>
    <definedName name="_xlnm.Print_Area" localSheetId="1">Print_Area_Reset</definedName>
    <definedName name="Print_Area_Reset">OFFSET(Full_Print,0,0,Last_Row)</definedName>
    <definedName name="_xlnm.Print_Titles" localSheetId="1">'Payment Schedule'!$11:$12</definedName>
    <definedName name="S1Interest">'Payment Comparison'!$C$7</definedName>
    <definedName name="S1LoanPeriod">'Payment Comparison'!$C$5</definedName>
    <definedName name="S1PaymentFrequency">'Payment Comparison'!$C$6</definedName>
    <definedName name="S1ScheduledPayment">'Payment Comparison'!$C$9</definedName>
    <definedName name="S1TotalInterest">'Payment Comparison'!$C$11</definedName>
    <definedName name="S1TotalPayments">'Payment Comparison'!$C$10</definedName>
    <definedName name="S2Interest">'Payment Comparison'!$D$7</definedName>
    <definedName name="S2LoanPeriod">'Payment Comparison'!$D$5</definedName>
    <definedName name="S2PaymentFrequency">'Payment Comparison'!$D$6</definedName>
    <definedName name="S2ScheduledPayment">'Payment Comparison'!$D$9</definedName>
    <definedName name="S2TotalInterest">'Payment Comparison'!$D$11</definedName>
    <definedName name="S2TotalPayments">'Payment Comparison'!$D$10</definedName>
    <definedName name="S3Interest">'Payment Comparison'!$E$7</definedName>
    <definedName name="S3LoanPeriod">'Payment Comparison'!$E$5</definedName>
    <definedName name="S3PaymentFrequency">'Payment Comparison'!$E$6</definedName>
    <definedName name="S3ScheduledPayment">'Payment Comparison'!$E$9</definedName>
    <definedName name="S3TotalInterest">'Payment Comparison'!$E$11</definedName>
    <definedName name="S3TotalPayments">'Payment Comparison'!$E$10</definedName>
    <definedName name="Scenario">'Payment Schedule'!$L$2</definedName>
    <definedName name="Sched_Pay">'Payment Schedule'!$E$13:$E$732</definedName>
    <definedName name="Scheduled_Extra_Payments">'Payment Schedule'!$D$5</definedName>
    <definedName name="Scheduled_Interest_Rate">'Payment Schedule'!$D$9</definedName>
    <definedName name="Scheduled_Monthly_Payment">'Payment Schedule'!$I$4</definedName>
    <definedName name="Total_Interest">'Payment Schedule'!$I$8</definedName>
    <definedName name="Total_Pay">'Payment Schedule'!$H$13:$H$732</definedName>
    <definedName name="Total_Payment">Sched_Pay+Extra_Pay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D9" i="1" l="1"/>
  <c r="D8" i="1"/>
  <c r="D7" i="1"/>
  <c r="D6" i="1" l="1"/>
  <c r="E10" i="5" l="1"/>
  <c r="D10" i="5"/>
  <c r="C10" i="5"/>
  <c r="E9" i="5"/>
  <c r="E13" i="5" s="1"/>
  <c r="D9" i="5"/>
  <c r="D13" i="5" s="1"/>
  <c r="C9" i="5"/>
  <c r="C13" i="5" s="1"/>
  <c r="D11" i="5" l="1"/>
  <c r="D12" i="5" s="1"/>
  <c r="C11" i="5"/>
  <c r="C12" i="5" s="1"/>
  <c r="E11" i="5"/>
  <c r="E12" i="5" s="1"/>
  <c r="D13" i="1" l="1"/>
  <c r="B13" i="1"/>
  <c r="C13" i="1" s="1"/>
  <c r="I4" i="1"/>
  <c r="I5" i="1"/>
  <c r="E13" i="1" l="1"/>
  <c r="J13" i="1"/>
  <c r="B14" i="1"/>
  <c r="H13" i="1" l="1"/>
  <c r="I13" i="1" s="1"/>
  <c r="K13" i="1" s="1"/>
  <c r="D14" i="1" s="1"/>
  <c r="L13" i="1"/>
  <c r="B15" i="1"/>
  <c r="C14" i="1"/>
  <c r="E14" i="1"/>
  <c r="J14" i="1" l="1"/>
  <c r="C15" i="1"/>
  <c r="B16" i="1"/>
  <c r="E15" i="1"/>
  <c r="H14" i="1" l="1"/>
  <c r="I14" i="1" s="1"/>
  <c r="K14" i="1" s="1"/>
  <c r="B17" i="1"/>
  <c r="E16" i="1"/>
  <c r="C16" i="1"/>
  <c r="L14" i="1"/>
  <c r="D15" i="1" l="1"/>
  <c r="B18" i="1"/>
  <c r="E17" i="1"/>
  <c r="C17" i="1"/>
  <c r="B19" i="1" l="1"/>
  <c r="E18" i="1"/>
  <c r="C18" i="1"/>
  <c r="H15" i="1"/>
  <c r="J15" i="1"/>
  <c r="I15" i="1" l="1"/>
  <c r="K15" i="1" s="1"/>
  <c r="D16" i="1" s="1"/>
  <c r="L15" i="1"/>
  <c r="B20" i="1"/>
  <c r="E19" i="1"/>
  <c r="C19" i="1"/>
  <c r="B21" i="1" l="1"/>
  <c r="C20" i="1"/>
  <c r="E20" i="1"/>
  <c r="J16" i="1"/>
  <c r="H16" i="1" l="1"/>
  <c r="I16" i="1" s="1"/>
  <c r="K16" i="1" s="1"/>
  <c r="D17" i="1" s="1"/>
  <c r="E21" i="1"/>
  <c r="B22" i="1"/>
  <c r="C21" i="1"/>
  <c r="L16" i="1"/>
  <c r="E22" i="1" l="1"/>
  <c r="B23" i="1"/>
  <c r="C22" i="1"/>
  <c r="J17" i="1"/>
  <c r="H17" i="1"/>
  <c r="L17" i="1" l="1"/>
  <c r="B24" i="1"/>
  <c r="C23" i="1"/>
  <c r="E23" i="1"/>
  <c r="I17" i="1"/>
  <c r="K17" i="1" s="1"/>
  <c r="D18" i="1" s="1"/>
  <c r="C24" i="1" l="1"/>
  <c r="B25" i="1"/>
  <c r="E24" i="1"/>
  <c r="J18" i="1"/>
  <c r="H18" i="1"/>
  <c r="I18" i="1" l="1"/>
  <c r="K18" i="1" s="1"/>
  <c r="D19" i="1" s="1"/>
  <c r="J19" i="1" s="1"/>
  <c r="L19" i="1" s="1"/>
  <c r="L18" i="1"/>
  <c r="E25" i="1"/>
  <c r="B26" i="1"/>
  <c r="C25" i="1"/>
  <c r="H19" i="1" l="1"/>
  <c r="I19" i="1" s="1"/>
  <c r="K19" i="1" s="1"/>
  <c r="D20" i="1" s="1"/>
  <c r="C26" i="1"/>
  <c r="B27" i="1"/>
  <c r="E26" i="1"/>
  <c r="J20" i="1" l="1"/>
  <c r="L20" i="1" s="1"/>
  <c r="H20" i="1"/>
  <c r="B28" i="1"/>
  <c r="C27" i="1"/>
  <c r="E27" i="1"/>
  <c r="I20" i="1" l="1"/>
  <c r="K20" i="1" s="1"/>
  <c r="D21" i="1" s="1"/>
  <c r="C28" i="1"/>
  <c r="B29" i="1"/>
  <c r="E28" i="1"/>
  <c r="J21" i="1" l="1"/>
  <c r="L21" i="1" s="1"/>
  <c r="H21" i="1"/>
  <c r="E29" i="1"/>
  <c r="B30" i="1"/>
  <c r="C29" i="1"/>
  <c r="I21" i="1" l="1"/>
  <c r="K21" i="1" s="1"/>
  <c r="D22" i="1" s="1"/>
  <c r="J22" i="1" s="1"/>
  <c r="L22" i="1" s="1"/>
  <c r="C30" i="1"/>
  <c r="B31" i="1"/>
  <c r="E30" i="1"/>
  <c r="H22" i="1" l="1"/>
  <c r="I22" i="1" s="1"/>
  <c r="K22" i="1" s="1"/>
  <c r="D23" i="1" s="1"/>
  <c r="C31" i="1"/>
  <c r="B32" i="1"/>
  <c r="E31" i="1"/>
  <c r="H23" i="1" l="1"/>
  <c r="J23" i="1"/>
  <c r="L23" i="1" s="1"/>
  <c r="C32" i="1"/>
  <c r="B33" i="1"/>
  <c r="E32" i="1"/>
  <c r="I23" i="1" l="1"/>
  <c r="K23" i="1" s="1"/>
  <c r="D24" i="1" s="1"/>
  <c r="J24" i="1" s="1"/>
  <c r="L24" i="1" s="1"/>
  <c r="B34" i="1"/>
  <c r="E33" i="1"/>
  <c r="C33" i="1"/>
  <c r="H24" i="1" l="1"/>
  <c r="I24" i="1" s="1"/>
  <c r="K24" i="1" s="1"/>
  <c r="D25" i="1" s="1"/>
  <c r="B35" i="1"/>
  <c r="E34" i="1"/>
  <c r="C34" i="1"/>
  <c r="B36" i="1" l="1"/>
  <c r="C35" i="1"/>
  <c r="E35" i="1"/>
  <c r="J25" i="1"/>
  <c r="L25" i="1" s="1"/>
  <c r="H25" i="1"/>
  <c r="I25" i="1" l="1"/>
  <c r="K25" i="1" s="1"/>
  <c r="D26" i="1" s="1"/>
  <c r="J26" i="1" s="1"/>
  <c r="L26" i="1" s="1"/>
  <c r="C36" i="1"/>
  <c r="B37" i="1"/>
  <c r="E36" i="1"/>
  <c r="H26" i="1" l="1"/>
  <c r="I26" i="1" s="1"/>
  <c r="K26" i="1" s="1"/>
  <c r="D27" i="1" s="1"/>
  <c r="E37" i="1"/>
  <c r="B38" i="1"/>
  <c r="C37" i="1"/>
  <c r="B39" i="1" l="1"/>
  <c r="E38" i="1"/>
  <c r="C38" i="1"/>
  <c r="J27" i="1"/>
  <c r="L27" i="1" s="1"/>
  <c r="H27" i="1"/>
  <c r="I27" i="1" l="1"/>
  <c r="K27" i="1" s="1"/>
  <c r="D28" i="1" s="1"/>
  <c r="C39" i="1"/>
  <c r="B40" i="1"/>
  <c r="E39" i="1"/>
  <c r="B41" i="1" l="1"/>
  <c r="C40" i="1"/>
  <c r="E40" i="1"/>
  <c r="J28" i="1"/>
  <c r="L28" i="1" s="1"/>
  <c r="H28" i="1"/>
  <c r="I28" i="1" l="1"/>
  <c r="K28" i="1" s="1"/>
  <c r="D29" i="1" s="1"/>
  <c r="J29" i="1" s="1"/>
  <c r="L29" i="1" s="1"/>
  <c r="C41" i="1"/>
  <c r="B42" i="1"/>
  <c r="E41" i="1"/>
  <c r="H29" i="1" l="1"/>
  <c r="I29" i="1" s="1"/>
  <c r="K29" i="1" s="1"/>
  <c r="D30" i="1" s="1"/>
  <c r="B43" i="1"/>
  <c r="E42" i="1"/>
  <c r="C42" i="1"/>
  <c r="C43" i="1" l="1"/>
  <c r="B44" i="1"/>
  <c r="E43" i="1"/>
  <c r="J30" i="1"/>
  <c r="L30" i="1" s="1"/>
  <c r="H30" i="1"/>
  <c r="I30" i="1" l="1"/>
  <c r="K30" i="1" s="1"/>
  <c r="D31" i="1" s="1"/>
  <c r="E44" i="1"/>
  <c r="B45" i="1"/>
  <c r="C44" i="1"/>
  <c r="C45" i="1" l="1"/>
  <c r="B46" i="1"/>
  <c r="E45" i="1"/>
  <c r="J31" i="1"/>
  <c r="L31" i="1" s="1"/>
  <c r="H31" i="1"/>
  <c r="I31" i="1" l="1"/>
  <c r="K31" i="1" s="1"/>
  <c r="D32" i="1" s="1"/>
  <c r="J32" i="1" s="1"/>
  <c r="L32" i="1" s="1"/>
  <c r="E46" i="1"/>
  <c r="C46" i="1"/>
  <c r="B47" i="1"/>
  <c r="H32" i="1" l="1"/>
  <c r="I32" i="1" s="1"/>
  <c r="K32" i="1" s="1"/>
  <c r="D33" i="1" s="1"/>
  <c r="B48" i="1"/>
  <c r="E47" i="1"/>
  <c r="C47" i="1"/>
  <c r="H33" i="1" l="1"/>
  <c r="J33" i="1"/>
  <c r="L33" i="1" s="1"/>
  <c r="B49" i="1"/>
  <c r="C48" i="1"/>
  <c r="E48" i="1"/>
  <c r="I33" i="1" l="1"/>
  <c r="K33" i="1" s="1"/>
  <c r="D34" i="1" s="1"/>
  <c r="B50" i="1"/>
  <c r="C49" i="1"/>
  <c r="E49" i="1"/>
  <c r="J34" i="1" l="1"/>
  <c r="L34" i="1" s="1"/>
  <c r="H34" i="1"/>
  <c r="B51" i="1"/>
  <c r="E50" i="1"/>
  <c r="C50" i="1"/>
  <c r="I34" i="1" l="1"/>
  <c r="K34" i="1" s="1"/>
  <c r="D35" i="1" s="1"/>
  <c r="C51" i="1"/>
  <c r="B52" i="1"/>
  <c r="E51" i="1"/>
  <c r="J35" i="1" l="1"/>
  <c r="L35" i="1" s="1"/>
  <c r="H35" i="1"/>
  <c r="B53" i="1"/>
  <c r="E52" i="1"/>
  <c r="C52" i="1"/>
  <c r="I35" i="1" l="1"/>
  <c r="K35" i="1" s="1"/>
  <c r="D36" i="1" s="1"/>
  <c r="C53" i="1"/>
  <c r="B54" i="1"/>
  <c r="E53" i="1"/>
  <c r="H36" i="1" l="1"/>
  <c r="J36" i="1"/>
  <c r="L36" i="1" s="1"/>
  <c r="B55" i="1"/>
  <c r="C54" i="1"/>
  <c r="E54" i="1"/>
  <c r="I36" i="1" l="1"/>
  <c r="K36" i="1" s="1"/>
  <c r="D37" i="1" s="1"/>
  <c r="C55" i="1"/>
  <c r="B56" i="1"/>
  <c r="E55" i="1"/>
  <c r="H37" i="1" l="1"/>
  <c r="J37" i="1"/>
  <c r="L37" i="1" s="1"/>
  <c r="E56" i="1"/>
  <c r="B57" i="1"/>
  <c r="C56" i="1"/>
  <c r="I37" i="1" l="1"/>
  <c r="K37" i="1" s="1"/>
  <c r="D38" i="1" s="1"/>
  <c r="E57" i="1"/>
  <c r="B58" i="1"/>
  <c r="C57" i="1"/>
  <c r="J38" i="1" l="1"/>
  <c r="L38" i="1" s="1"/>
  <c r="H38" i="1"/>
  <c r="B59" i="1"/>
  <c r="C58" i="1"/>
  <c r="E58" i="1"/>
  <c r="I38" i="1" l="1"/>
  <c r="K38" i="1" s="1"/>
  <c r="D39" i="1" s="1"/>
  <c r="E59" i="1"/>
  <c r="B60" i="1"/>
  <c r="C59" i="1"/>
  <c r="J39" i="1" l="1"/>
  <c r="L39" i="1" s="1"/>
  <c r="H39" i="1"/>
  <c r="E60" i="1"/>
  <c r="B61" i="1"/>
  <c r="C60" i="1"/>
  <c r="I39" i="1" l="1"/>
  <c r="K39" i="1" s="1"/>
  <c r="D40" i="1" s="1"/>
  <c r="J40" i="1" s="1"/>
  <c r="L40" i="1" s="1"/>
  <c r="B62" i="1"/>
  <c r="C61" i="1"/>
  <c r="E61" i="1"/>
  <c r="H40" i="1" l="1"/>
  <c r="I40" i="1" s="1"/>
  <c r="K40" i="1" s="1"/>
  <c r="D41" i="1" s="1"/>
  <c r="C62" i="1"/>
  <c r="B63" i="1"/>
  <c r="E62" i="1"/>
  <c r="J41" i="1" l="1"/>
  <c r="L41" i="1" s="1"/>
  <c r="H41" i="1"/>
  <c r="C63" i="1"/>
  <c r="B64" i="1"/>
  <c r="E63" i="1"/>
  <c r="I41" i="1" l="1"/>
  <c r="K41" i="1" s="1"/>
  <c r="D42" i="1" s="1"/>
  <c r="C64" i="1"/>
  <c r="B65" i="1"/>
  <c r="E64" i="1"/>
  <c r="H42" i="1" l="1"/>
  <c r="J42" i="1"/>
  <c r="L42" i="1" s="1"/>
  <c r="E65" i="1"/>
  <c r="C65" i="1"/>
  <c r="B66" i="1"/>
  <c r="I42" i="1" l="1"/>
  <c r="K42" i="1" s="1"/>
  <c r="D43" i="1" s="1"/>
  <c r="H43" i="1" s="1"/>
  <c r="B67" i="1"/>
  <c r="E66" i="1"/>
  <c r="C66" i="1"/>
  <c r="J43" i="1" l="1"/>
  <c r="L43" i="1" s="1"/>
  <c r="C67" i="1"/>
  <c r="B68" i="1"/>
  <c r="E67" i="1"/>
  <c r="I43" i="1" l="1"/>
  <c r="K43" i="1" s="1"/>
  <c r="D44" i="1" s="1"/>
  <c r="H44" i="1" s="1"/>
  <c r="C68" i="1"/>
  <c r="B69" i="1"/>
  <c r="E68" i="1"/>
  <c r="J44" i="1" l="1"/>
  <c r="L44" i="1" s="1"/>
  <c r="B70" i="1"/>
  <c r="E69" i="1"/>
  <c r="C69" i="1"/>
  <c r="I44" i="1" l="1"/>
  <c r="K44" i="1" s="1"/>
  <c r="D45" i="1" s="1"/>
  <c r="J45" i="1" s="1"/>
  <c r="L45" i="1" s="1"/>
  <c r="E70" i="1"/>
  <c r="B71" i="1"/>
  <c r="C70" i="1"/>
  <c r="H45" i="1" l="1"/>
  <c r="I45" i="1" s="1"/>
  <c r="K45" i="1" s="1"/>
  <c r="D46" i="1" s="1"/>
  <c r="E71" i="1"/>
  <c r="B72" i="1"/>
  <c r="C71" i="1"/>
  <c r="J46" i="1" l="1"/>
  <c r="L46" i="1" s="1"/>
  <c r="H46" i="1"/>
  <c r="E72" i="1"/>
  <c r="B73" i="1"/>
  <c r="C72" i="1"/>
  <c r="I46" i="1" l="1"/>
  <c r="K46" i="1" s="1"/>
  <c r="D47" i="1" s="1"/>
  <c r="J47" i="1" s="1"/>
  <c r="L47" i="1" s="1"/>
  <c r="B74" i="1"/>
  <c r="E73" i="1"/>
  <c r="C73" i="1"/>
  <c r="H47" i="1" l="1"/>
  <c r="I47" i="1" s="1"/>
  <c r="K47" i="1" s="1"/>
  <c r="D48" i="1" s="1"/>
  <c r="C74" i="1"/>
  <c r="B75" i="1"/>
  <c r="E74" i="1"/>
  <c r="J48" i="1" l="1"/>
  <c r="L48" i="1" s="1"/>
  <c r="H48" i="1"/>
  <c r="B76" i="1"/>
  <c r="E75" i="1"/>
  <c r="C75" i="1"/>
  <c r="I48" i="1" l="1"/>
  <c r="K48" i="1" s="1"/>
  <c r="D49" i="1" s="1"/>
  <c r="B77" i="1"/>
  <c r="E76" i="1"/>
  <c r="C76" i="1"/>
  <c r="H49" i="1" l="1"/>
  <c r="J49" i="1"/>
  <c r="L49" i="1" s="1"/>
  <c r="E77" i="1"/>
  <c r="B78" i="1"/>
  <c r="C77" i="1"/>
  <c r="I49" i="1" l="1"/>
  <c r="K49" i="1" s="1"/>
  <c r="D50" i="1" s="1"/>
  <c r="B79" i="1"/>
  <c r="E78" i="1"/>
  <c r="C78" i="1"/>
  <c r="J50" i="1" l="1"/>
  <c r="L50" i="1" s="1"/>
  <c r="H50" i="1"/>
  <c r="B80" i="1"/>
  <c r="C79" i="1"/>
  <c r="E79" i="1"/>
  <c r="I50" i="1" l="1"/>
  <c r="K50" i="1" s="1"/>
  <c r="D51" i="1" s="1"/>
  <c r="B81" i="1"/>
  <c r="E80" i="1"/>
  <c r="C80" i="1"/>
  <c r="J51" i="1" l="1"/>
  <c r="L51" i="1" s="1"/>
  <c r="H51" i="1"/>
  <c r="B82" i="1"/>
  <c r="E81" i="1"/>
  <c r="C81" i="1"/>
  <c r="I51" i="1" l="1"/>
  <c r="K51" i="1" s="1"/>
  <c r="D52" i="1" s="1"/>
  <c r="B83" i="1"/>
  <c r="C82" i="1"/>
  <c r="E82" i="1"/>
  <c r="H52" i="1" l="1"/>
  <c r="J52" i="1"/>
  <c r="L52" i="1" s="1"/>
  <c r="B84" i="1"/>
  <c r="E83" i="1"/>
  <c r="C83" i="1"/>
  <c r="I52" i="1" l="1"/>
  <c r="K52" i="1" s="1"/>
  <c r="D53" i="1" s="1"/>
  <c r="J53" i="1" s="1"/>
  <c r="L53" i="1" s="1"/>
  <c r="E84" i="1"/>
  <c r="B85" i="1"/>
  <c r="C84" i="1"/>
  <c r="H53" i="1" l="1"/>
  <c r="I53" i="1" s="1"/>
  <c r="K53" i="1" s="1"/>
  <c r="D54" i="1" s="1"/>
  <c r="J54" i="1" s="1"/>
  <c r="L54" i="1" s="1"/>
  <c r="B86" i="1"/>
  <c r="E85" i="1"/>
  <c r="C85" i="1"/>
  <c r="H54" i="1" l="1"/>
  <c r="I54" i="1" s="1"/>
  <c r="K54" i="1" s="1"/>
  <c r="D55" i="1" s="1"/>
  <c r="J55" i="1" s="1"/>
  <c r="L55" i="1" s="1"/>
  <c r="B87" i="1"/>
  <c r="C86" i="1"/>
  <c r="E86" i="1"/>
  <c r="H55" i="1" l="1"/>
  <c r="I55" i="1" s="1"/>
  <c r="K55" i="1" s="1"/>
  <c r="D56" i="1" s="1"/>
  <c r="E87" i="1"/>
  <c r="B88" i="1"/>
  <c r="C87" i="1"/>
  <c r="H56" i="1" l="1"/>
  <c r="J56" i="1"/>
  <c r="L56" i="1" s="1"/>
  <c r="B89" i="1"/>
  <c r="E88" i="1"/>
  <c r="C88" i="1"/>
  <c r="I56" i="1" l="1"/>
  <c r="K56" i="1" s="1"/>
  <c r="D57" i="1" s="1"/>
  <c r="C89" i="1"/>
  <c r="B90" i="1"/>
  <c r="E89" i="1"/>
  <c r="J57" i="1" l="1"/>
  <c r="L57" i="1" s="1"/>
  <c r="H57" i="1"/>
  <c r="B91" i="1"/>
  <c r="E90" i="1"/>
  <c r="C90" i="1"/>
  <c r="I57" i="1" l="1"/>
  <c r="K57" i="1" s="1"/>
  <c r="D58" i="1" s="1"/>
  <c r="C91" i="1"/>
  <c r="B92" i="1"/>
  <c r="E91" i="1"/>
  <c r="H58" i="1" l="1"/>
  <c r="J58" i="1"/>
  <c r="L58" i="1" s="1"/>
  <c r="B93" i="1"/>
  <c r="C92" i="1"/>
  <c r="E92" i="1"/>
  <c r="I58" i="1" l="1"/>
  <c r="K58" i="1" s="1"/>
  <c r="D59" i="1" s="1"/>
  <c r="B94" i="1"/>
  <c r="C93" i="1"/>
  <c r="E93" i="1"/>
  <c r="H59" i="1" l="1"/>
  <c r="J59" i="1"/>
  <c r="L59" i="1" s="1"/>
  <c r="B95" i="1"/>
  <c r="E94" i="1"/>
  <c r="C94" i="1"/>
  <c r="I59" i="1" l="1"/>
  <c r="K59" i="1" s="1"/>
  <c r="D60" i="1" s="1"/>
  <c r="J60" i="1" s="1"/>
  <c r="L60" i="1" s="1"/>
  <c r="B96" i="1"/>
  <c r="E95" i="1"/>
  <c r="C95" i="1"/>
  <c r="H60" i="1" l="1"/>
  <c r="I60" i="1" s="1"/>
  <c r="K60" i="1" s="1"/>
  <c r="D61" i="1" s="1"/>
  <c r="B97" i="1"/>
  <c r="C96" i="1"/>
  <c r="E96" i="1"/>
  <c r="J61" i="1" l="1"/>
  <c r="L61" i="1" s="1"/>
  <c r="H61" i="1"/>
  <c r="B98" i="1"/>
  <c r="C97" i="1"/>
  <c r="E97" i="1"/>
  <c r="I61" i="1" l="1"/>
  <c r="K61" i="1" s="1"/>
  <c r="D62" i="1" s="1"/>
  <c r="J62" i="1" s="1"/>
  <c r="L62" i="1" s="1"/>
  <c r="B99" i="1"/>
  <c r="E98" i="1"/>
  <c r="C98" i="1"/>
  <c r="H62" i="1" l="1"/>
  <c r="I62" i="1" s="1"/>
  <c r="K62" i="1" s="1"/>
  <c r="D63" i="1" s="1"/>
  <c r="C99" i="1"/>
  <c r="B100" i="1"/>
  <c r="E99" i="1"/>
  <c r="J63" i="1" l="1"/>
  <c r="L63" i="1" s="1"/>
  <c r="H63" i="1"/>
  <c r="B101" i="1"/>
  <c r="E100" i="1"/>
  <c r="C100" i="1"/>
  <c r="I63" i="1" l="1"/>
  <c r="K63" i="1" s="1"/>
  <c r="D64" i="1" s="1"/>
  <c r="C101" i="1"/>
  <c r="B102" i="1"/>
  <c r="E101" i="1"/>
  <c r="H64" i="1" l="1"/>
  <c r="J64" i="1"/>
  <c r="L64" i="1" s="1"/>
  <c r="B103" i="1"/>
  <c r="E102" i="1"/>
  <c r="C102" i="1"/>
  <c r="I64" i="1" l="1"/>
  <c r="K64" i="1" s="1"/>
  <c r="D65" i="1" s="1"/>
  <c r="C103" i="1"/>
  <c r="B104" i="1"/>
  <c r="E103" i="1"/>
  <c r="H65" i="1" l="1"/>
  <c r="J65" i="1"/>
  <c r="L65" i="1" s="1"/>
  <c r="B105" i="1"/>
  <c r="E104" i="1"/>
  <c r="C104" i="1"/>
  <c r="I65" i="1" l="1"/>
  <c r="K65" i="1" s="1"/>
  <c r="D66" i="1" s="1"/>
  <c r="C105" i="1"/>
  <c r="B106" i="1"/>
  <c r="E105" i="1"/>
  <c r="H66" i="1" l="1"/>
  <c r="J66" i="1"/>
  <c r="L66" i="1" s="1"/>
  <c r="B107" i="1"/>
  <c r="E106" i="1"/>
  <c r="C106" i="1"/>
  <c r="I66" i="1" l="1"/>
  <c r="K66" i="1" s="1"/>
  <c r="D67" i="1" s="1"/>
  <c r="J67" i="1" s="1"/>
  <c r="L67" i="1" s="1"/>
  <c r="C107" i="1"/>
  <c r="B108" i="1"/>
  <c r="E107" i="1"/>
  <c r="H67" i="1" l="1"/>
  <c r="I67" i="1" s="1"/>
  <c r="K67" i="1" s="1"/>
  <c r="D68" i="1" s="1"/>
  <c r="J68" i="1" s="1"/>
  <c r="L68" i="1" s="1"/>
  <c r="B109" i="1"/>
  <c r="C108" i="1"/>
  <c r="E108" i="1"/>
  <c r="H68" i="1" l="1"/>
  <c r="I68" i="1" s="1"/>
  <c r="K68" i="1" s="1"/>
  <c r="D69" i="1" s="1"/>
  <c r="C109" i="1"/>
  <c r="B110" i="1"/>
  <c r="E109" i="1"/>
  <c r="J69" i="1" l="1"/>
  <c r="L69" i="1" s="1"/>
  <c r="H69" i="1"/>
  <c r="B111" i="1"/>
  <c r="E110" i="1"/>
  <c r="C110" i="1"/>
  <c r="I69" i="1" l="1"/>
  <c r="K69" i="1" s="1"/>
  <c r="D70" i="1" s="1"/>
  <c r="C111" i="1"/>
  <c r="B112" i="1"/>
  <c r="E111" i="1"/>
  <c r="H70" i="1" l="1"/>
  <c r="J70" i="1"/>
  <c r="L70" i="1" s="1"/>
  <c r="C112" i="1"/>
  <c r="B113" i="1"/>
  <c r="E112" i="1"/>
  <c r="I70" i="1" l="1"/>
  <c r="K70" i="1" s="1"/>
  <c r="D71" i="1" s="1"/>
  <c r="E113" i="1"/>
  <c r="B114" i="1"/>
  <c r="C113" i="1"/>
  <c r="J71" i="1" l="1"/>
  <c r="L71" i="1" s="1"/>
  <c r="H71" i="1"/>
  <c r="C114" i="1"/>
  <c r="B115" i="1"/>
  <c r="E114" i="1"/>
  <c r="I71" i="1" l="1"/>
  <c r="K71" i="1" s="1"/>
  <c r="D72" i="1" s="1"/>
  <c r="E115" i="1"/>
  <c r="B116" i="1"/>
  <c r="C115" i="1"/>
  <c r="H72" i="1" l="1"/>
  <c r="J72" i="1"/>
  <c r="L72" i="1" s="1"/>
  <c r="E116" i="1"/>
  <c r="B117" i="1"/>
  <c r="C116" i="1"/>
  <c r="I72" i="1" l="1"/>
  <c r="K72" i="1" s="1"/>
  <c r="D73" i="1" s="1"/>
  <c r="J73" i="1" s="1"/>
  <c r="L73" i="1" s="1"/>
  <c r="C117" i="1"/>
  <c r="B118" i="1"/>
  <c r="E117" i="1"/>
  <c r="H73" i="1" l="1"/>
  <c r="I73" i="1" s="1"/>
  <c r="K73" i="1" s="1"/>
  <c r="D74" i="1" s="1"/>
  <c r="B119" i="1"/>
  <c r="C118" i="1"/>
  <c r="E118" i="1"/>
  <c r="H74" i="1" l="1"/>
  <c r="J74" i="1"/>
  <c r="L74" i="1" s="1"/>
  <c r="C119" i="1"/>
  <c r="B120" i="1"/>
  <c r="E119" i="1"/>
  <c r="I74" i="1" l="1"/>
  <c r="K74" i="1" s="1"/>
  <c r="D75" i="1" s="1"/>
  <c r="J75" i="1" s="1"/>
  <c r="L75" i="1" s="1"/>
  <c r="E120" i="1"/>
  <c r="B121" i="1"/>
  <c r="C120" i="1"/>
  <c r="H75" i="1" l="1"/>
  <c r="I75" i="1" s="1"/>
  <c r="K75" i="1" s="1"/>
  <c r="D76" i="1" s="1"/>
  <c r="C121" i="1"/>
  <c r="B122" i="1"/>
  <c r="E121" i="1"/>
  <c r="J76" i="1" l="1"/>
  <c r="L76" i="1" s="1"/>
  <c r="H76" i="1"/>
  <c r="E122" i="1"/>
  <c r="B123" i="1"/>
  <c r="C122" i="1"/>
  <c r="I76" i="1" l="1"/>
  <c r="K76" i="1" s="1"/>
  <c r="D77" i="1" s="1"/>
  <c r="C123" i="1"/>
  <c r="B124" i="1"/>
  <c r="E123" i="1"/>
  <c r="H77" i="1" l="1"/>
  <c r="J77" i="1"/>
  <c r="L77" i="1" s="1"/>
  <c r="E124" i="1"/>
  <c r="B125" i="1"/>
  <c r="C124" i="1"/>
  <c r="I77" i="1" l="1"/>
  <c r="K77" i="1" s="1"/>
  <c r="D78" i="1" s="1"/>
  <c r="J78" i="1" s="1"/>
  <c r="L78" i="1" s="1"/>
  <c r="C125" i="1"/>
  <c r="B126" i="1"/>
  <c r="E125" i="1"/>
  <c r="F78" i="1" l="1"/>
  <c r="H78" i="1" s="1"/>
  <c r="I78" i="1" s="1"/>
  <c r="K78" i="1" s="1"/>
  <c r="D79" i="1" s="1"/>
  <c r="J79" i="1" s="1"/>
  <c r="L79" i="1" s="1"/>
  <c r="C126" i="1"/>
  <c r="B127" i="1"/>
  <c r="E126" i="1"/>
  <c r="F79" i="1" l="1"/>
  <c r="H79" i="1" s="1"/>
  <c r="I79" i="1" s="1"/>
  <c r="K79" i="1" s="1"/>
  <c r="D80" i="1" s="1"/>
  <c r="C127" i="1"/>
  <c r="B128" i="1"/>
  <c r="E127" i="1"/>
  <c r="J80" i="1" l="1"/>
  <c r="L80" i="1" s="1"/>
  <c r="F80" i="1"/>
  <c r="H80" i="1" s="1"/>
  <c r="C128" i="1"/>
  <c r="B129" i="1"/>
  <c r="E128" i="1"/>
  <c r="I80" i="1" l="1"/>
  <c r="K80" i="1" s="1"/>
  <c r="D81" i="1" s="1"/>
  <c r="B130" i="1"/>
  <c r="E129" i="1"/>
  <c r="C129" i="1"/>
  <c r="F81" i="1" l="1"/>
  <c r="H81" i="1" s="1"/>
  <c r="J81" i="1"/>
  <c r="L81" i="1" s="1"/>
  <c r="E130" i="1"/>
  <c r="B131" i="1"/>
  <c r="C130" i="1"/>
  <c r="I81" i="1" l="1"/>
  <c r="K81" i="1" s="1"/>
  <c r="D82" i="1" s="1"/>
  <c r="B132" i="1"/>
  <c r="C131" i="1"/>
  <c r="E131" i="1"/>
  <c r="F82" i="1" l="1"/>
  <c r="H82" i="1" s="1"/>
  <c r="J82" i="1"/>
  <c r="L82" i="1" s="1"/>
  <c r="B133" i="1"/>
  <c r="E132" i="1"/>
  <c r="C132" i="1"/>
  <c r="I82" i="1" l="1"/>
  <c r="K82" i="1" s="1"/>
  <c r="D83" i="1" s="1"/>
  <c r="B134" i="1"/>
  <c r="E133" i="1"/>
  <c r="C133" i="1"/>
  <c r="J83" i="1" l="1"/>
  <c r="L83" i="1" s="1"/>
  <c r="F83" i="1"/>
  <c r="H83" i="1" s="1"/>
  <c r="B135" i="1"/>
  <c r="C134" i="1"/>
  <c r="E134" i="1"/>
  <c r="I83" i="1" l="1"/>
  <c r="K83" i="1" s="1"/>
  <c r="D84" i="1" s="1"/>
  <c r="C135" i="1"/>
  <c r="B136" i="1"/>
  <c r="E135" i="1"/>
  <c r="F84" i="1" l="1"/>
  <c r="H84" i="1" s="1"/>
  <c r="J84" i="1"/>
  <c r="L84" i="1" s="1"/>
  <c r="E136" i="1"/>
  <c r="B137" i="1"/>
  <c r="C136" i="1"/>
  <c r="I84" i="1" l="1"/>
  <c r="K84" i="1" s="1"/>
  <c r="D85" i="1" s="1"/>
  <c r="C137" i="1"/>
  <c r="B138" i="1"/>
  <c r="E137" i="1"/>
  <c r="F85" i="1" l="1"/>
  <c r="H85" i="1" s="1"/>
  <c r="J85" i="1"/>
  <c r="L85" i="1" s="1"/>
  <c r="B139" i="1"/>
  <c r="C138" i="1"/>
  <c r="E138" i="1"/>
  <c r="I85" i="1" l="1"/>
  <c r="K85" i="1" s="1"/>
  <c r="D86" i="1" s="1"/>
  <c r="C139" i="1"/>
  <c r="B140" i="1"/>
  <c r="E139" i="1"/>
  <c r="J86" i="1" l="1"/>
  <c r="L86" i="1" s="1"/>
  <c r="F86" i="1"/>
  <c r="H86" i="1" s="1"/>
  <c r="E140" i="1"/>
  <c r="B141" i="1"/>
  <c r="C140" i="1"/>
  <c r="I86" i="1" l="1"/>
  <c r="K86" i="1" s="1"/>
  <c r="D87" i="1" s="1"/>
  <c r="J87" i="1" s="1"/>
  <c r="L87" i="1" s="1"/>
  <c r="C141" i="1"/>
  <c r="B142" i="1"/>
  <c r="E141" i="1"/>
  <c r="F87" i="1" l="1"/>
  <c r="H87" i="1" s="1"/>
  <c r="I87" i="1" s="1"/>
  <c r="K87" i="1" s="1"/>
  <c r="D88" i="1" s="1"/>
  <c r="B143" i="1"/>
  <c r="E142" i="1"/>
  <c r="C142" i="1"/>
  <c r="J88" i="1" l="1"/>
  <c r="L88" i="1" s="1"/>
  <c r="F88" i="1"/>
  <c r="H88" i="1" s="1"/>
  <c r="E143" i="1"/>
  <c r="B144" i="1"/>
  <c r="C143" i="1"/>
  <c r="I88" i="1" l="1"/>
  <c r="K88" i="1" s="1"/>
  <c r="D89" i="1" s="1"/>
  <c r="E144" i="1"/>
  <c r="B145" i="1"/>
  <c r="C144" i="1"/>
  <c r="F89" i="1" l="1"/>
  <c r="H89" i="1" s="1"/>
  <c r="J89" i="1"/>
  <c r="L89" i="1" s="1"/>
  <c r="B146" i="1"/>
  <c r="C145" i="1"/>
  <c r="E145" i="1"/>
  <c r="I89" i="1" l="1"/>
  <c r="K89" i="1" s="1"/>
  <c r="D90" i="1" s="1"/>
  <c r="B147" i="1"/>
  <c r="C146" i="1"/>
  <c r="E146" i="1"/>
  <c r="J90" i="1" l="1"/>
  <c r="L90" i="1" s="1"/>
  <c r="F90" i="1"/>
  <c r="H90" i="1" s="1"/>
  <c r="C147" i="1"/>
  <c r="B148" i="1"/>
  <c r="E147" i="1"/>
  <c r="I90" i="1" l="1"/>
  <c r="K90" i="1" s="1"/>
  <c r="D91" i="1" s="1"/>
  <c r="J91" i="1" s="1"/>
  <c r="L91" i="1" s="1"/>
  <c r="B149" i="1"/>
  <c r="E148" i="1"/>
  <c r="C148" i="1"/>
  <c r="F91" i="1" l="1"/>
  <c r="H91" i="1" s="1"/>
  <c r="I91" i="1" s="1"/>
  <c r="K91" i="1" s="1"/>
  <c r="D92" i="1" s="1"/>
  <c r="C149" i="1"/>
  <c r="B150" i="1"/>
  <c r="E149" i="1"/>
  <c r="F92" i="1" l="1"/>
  <c r="H92" i="1" s="1"/>
  <c r="J92" i="1"/>
  <c r="L92" i="1" s="1"/>
  <c r="B151" i="1"/>
  <c r="C150" i="1"/>
  <c r="E150" i="1"/>
  <c r="I92" i="1" l="1"/>
  <c r="K92" i="1" s="1"/>
  <c r="D93" i="1" s="1"/>
  <c r="E151" i="1"/>
  <c r="B152" i="1"/>
  <c r="C151" i="1"/>
  <c r="J93" i="1" l="1"/>
  <c r="L93" i="1" s="1"/>
  <c r="F93" i="1"/>
  <c r="H93" i="1" s="1"/>
  <c r="B153" i="1"/>
  <c r="E152" i="1"/>
  <c r="C152" i="1"/>
  <c r="I93" i="1" l="1"/>
  <c r="K93" i="1" s="1"/>
  <c r="D94" i="1" s="1"/>
  <c r="B154" i="1"/>
  <c r="C153" i="1"/>
  <c r="E153" i="1"/>
  <c r="J94" i="1" l="1"/>
  <c r="L94" i="1" s="1"/>
  <c r="F94" i="1"/>
  <c r="H94" i="1" s="1"/>
  <c r="C154" i="1"/>
  <c r="B155" i="1"/>
  <c r="E154" i="1"/>
  <c r="I94" i="1" l="1"/>
  <c r="K94" i="1" s="1"/>
  <c r="D95" i="1" s="1"/>
  <c r="E155" i="1"/>
  <c r="B156" i="1"/>
  <c r="C155" i="1"/>
  <c r="J95" i="1" l="1"/>
  <c r="L95" i="1" s="1"/>
  <c r="F95" i="1"/>
  <c r="H95" i="1" s="1"/>
  <c r="B157" i="1"/>
  <c r="E156" i="1"/>
  <c r="C156" i="1"/>
  <c r="I95" i="1" l="1"/>
  <c r="K95" i="1" s="1"/>
  <c r="D96" i="1" s="1"/>
  <c r="B158" i="1"/>
  <c r="C157" i="1"/>
  <c r="E157" i="1"/>
  <c r="J96" i="1" l="1"/>
  <c r="L96" i="1" s="1"/>
  <c r="F96" i="1"/>
  <c r="H96" i="1" s="1"/>
  <c r="C158" i="1"/>
  <c r="B159" i="1"/>
  <c r="E158" i="1"/>
  <c r="I96" i="1" l="1"/>
  <c r="K96" i="1" s="1"/>
  <c r="D97" i="1" s="1"/>
  <c r="J97" i="1" s="1"/>
  <c r="L97" i="1" s="1"/>
  <c r="B160" i="1"/>
  <c r="E159" i="1"/>
  <c r="C159" i="1"/>
  <c r="F97" i="1" l="1"/>
  <c r="H97" i="1" s="1"/>
  <c r="I97" i="1" s="1"/>
  <c r="K97" i="1" s="1"/>
  <c r="D98" i="1" s="1"/>
  <c r="B161" i="1"/>
  <c r="E160" i="1"/>
  <c r="C160" i="1"/>
  <c r="J98" i="1" l="1"/>
  <c r="L98" i="1" s="1"/>
  <c r="F98" i="1"/>
  <c r="H98" i="1" s="1"/>
  <c r="C161" i="1"/>
  <c r="B162" i="1"/>
  <c r="E161" i="1"/>
  <c r="I98" i="1" l="1"/>
  <c r="K98" i="1" s="1"/>
  <c r="D99" i="1" s="1"/>
  <c r="J99" i="1" s="1"/>
  <c r="L99" i="1" s="1"/>
  <c r="B163" i="1"/>
  <c r="C162" i="1"/>
  <c r="E162" i="1"/>
  <c r="F99" i="1" l="1"/>
  <c r="H99" i="1" s="1"/>
  <c r="I99" i="1" s="1"/>
  <c r="K99" i="1" s="1"/>
  <c r="D100" i="1" s="1"/>
  <c r="C163" i="1"/>
  <c r="B164" i="1"/>
  <c r="E163" i="1"/>
  <c r="J100" i="1" l="1"/>
  <c r="L100" i="1" s="1"/>
  <c r="F100" i="1"/>
  <c r="H100" i="1" s="1"/>
  <c r="B165" i="1"/>
  <c r="C164" i="1"/>
  <c r="E164" i="1"/>
  <c r="I100" i="1" l="1"/>
  <c r="K100" i="1" s="1"/>
  <c r="D101" i="1" s="1"/>
  <c r="B166" i="1"/>
  <c r="E165" i="1"/>
  <c r="C165" i="1"/>
  <c r="J101" i="1" l="1"/>
  <c r="L101" i="1" s="1"/>
  <c r="F101" i="1"/>
  <c r="H101" i="1" s="1"/>
  <c r="B167" i="1"/>
  <c r="E166" i="1"/>
  <c r="C166" i="1"/>
  <c r="I101" i="1" l="1"/>
  <c r="K101" i="1" s="1"/>
  <c r="D102" i="1" s="1"/>
  <c r="J102" i="1" s="1"/>
  <c r="L102" i="1" s="1"/>
  <c r="E167" i="1"/>
  <c r="B168" i="1"/>
  <c r="C167" i="1"/>
  <c r="F102" i="1" l="1"/>
  <c r="H102" i="1" s="1"/>
  <c r="I102" i="1" s="1"/>
  <c r="K102" i="1" s="1"/>
  <c r="D103" i="1" s="1"/>
  <c r="B169" i="1"/>
  <c r="E168" i="1"/>
  <c r="C168" i="1"/>
  <c r="F103" i="1" l="1"/>
  <c r="H103" i="1" s="1"/>
  <c r="J103" i="1"/>
  <c r="L103" i="1" s="1"/>
  <c r="B170" i="1"/>
  <c r="E169" i="1"/>
  <c r="C169" i="1"/>
  <c r="I103" i="1" l="1"/>
  <c r="K103" i="1" s="1"/>
  <c r="D104" i="1" s="1"/>
  <c r="B171" i="1"/>
  <c r="E170" i="1"/>
  <c r="C170" i="1"/>
  <c r="J104" i="1" l="1"/>
  <c r="L104" i="1" s="1"/>
  <c r="F104" i="1"/>
  <c r="H104" i="1" s="1"/>
  <c r="B172" i="1"/>
  <c r="E171" i="1"/>
  <c r="C171" i="1"/>
  <c r="I104" i="1" l="1"/>
  <c r="K104" i="1" s="1"/>
  <c r="D105" i="1" s="1"/>
  <c r="C172" i="1"/>
  <c r="B173" i="1"/>
  <c r="E172" i="1"/>
  <c r="J105" i="1" l="1"/>
  <c r="L105" i="1" s="1"/>
  <c r="F105" i="1"/>
  <c r="H105" i="1" s="1"/>
  <c r="B174" i="1"/>
  <c r="E173" i="1"/>
  <c r="C173" i="1"/>
  <c r="I105" i="1" l="1"/>
  <c r="K105" i="1" s="1"/>
  <c r="D106" i="1" s="1"/>
  <c r="F106" i="1" s="1"/>
  <c r="B175" i="1"/>
  <c r="E174" i="1"/>
  <c r="C174" i="1"/>
  <c r="H106" i="1" l="1"/>
  <c r="J106" i="1"/>
  <c r="L106" i="1" s="1"/>
  <c r="B176" i="1"/>
  <c r="C175" i="1"/>
  <c r="E175" i="1"/>
  <c r="I106" i="1" l="1"/>
  <c r="K106" i="1" s="1"/>
  <c r="D107" i="1" s="1"/>
  <c r="C176" i="1"/>
  <c r="B177" i="1"/>
  <c r="E176" i="1"/>
  <c r="J107" i="1" l="1"/>
  <c r="L107" i="1" s="1"/>
  <c r="F107" i="1"/>
  <c r="H107" i="1" s="1"/>
  <c r="B178" i="1"/>
  <c r="E177" i="1"/>
  <c r="C177" i="1"/>
  <c r="I107" i="1" l="1"/>
  <c r="K107" i="1" s="1"/>
  <c r="D108" i="1" s="1"/>
  <c r="J108" i="1" s="1"/>
  <c r="L108" i="1" s="1"/>
  <c r="C178" i="1"/>
  <c r="E178" i="1"/>
  <c r="B179" i="1"/>
  <c r="F108" i="1" l="1"/>
  <c r="H108" i="1" s="1"/>
  <c r="I108" i="1" s="1"/>
  <c r="K108" i="1" s="1"/>
  <c r="D109" i="1" s="1"/>
  <c r="J109" i="1" s="1"/>
  <c r="L109" i="1" s="1"/>
  <c r="B180" i="1"/>
  <c r="E179" i="1"/>
  <c r="C179" i="1"/>
  <c r="F109" i="1" l="1"/>
  <c r="H109" i="1" s="1"/>
  <c r="I109" i="1" s="1"/>
  <c r="K109" i="1" s="1"/>
  <c r="D110" i="1" s="1"/>
  <c r="B181" i="1"/>
  <c r="E180" i="1"/>
  <c r="C180" i="1"/>
  <c r="J110" i="1" l="1"/>
  <c r="L110" i="1" s="1"/>
  <c r="F110" i="1"/>
  <c r="H110" i="1" s="1"/>
  <c r="B182" i="1"/>
  <c r="C181" i="1"/>
  <c r="E181" i="1"/>
  <c r="I110" i="1" l="1"/>
  <c r="K110" i="1" s="1"/>
  <c r="D111" i="1" s="1"/>
  <c r="F111" i="1" s="1"/>
  <c r="H111" i="1" s="1"/>
  <c r="B183" i="1"/>
  <c r="C182" i="1"/>
  <c r="E182" i="1"/>
  <c r="J111" i="1" l="1"/>
  <c r="L111" i="1" s="1"/>
  <c r="B184" i="1"/>
  <c r="C183" i="1"/>
  <c r="E183" i="1"/>
  <c r="I111" i="1" l="1"/>
  <c r="K111" i="1" s="1"/>
  <c r="D112" i="1" s="1"/>
  <c r="F112" i="1" s="1"/>
  <c r="H112" i="1" s="1"/>
  <c r="E184" i="1"/>
  <c r="B185" i="1"/>
  <c r="C184" i="1"/>
  <c r="J112" i="1" l="1"/>
  <c r="L112" i="1" s="1"/>
  <c r="B186" i="1"/>
  <c r="C185" i="1"/>
  <c r="E185" i="1"/>
  <c r="I112" i="1" l="1"/>
  <c r="K112" i="1" s="1"/>
  <c r="D113" i="1" s="1"/>
  <c r="F113" i="1" s="1"/>
  <c r="H113" i="1" s="1"/>
  <c r="B187" i="1"/>
  <c r="E186" i="1"/>
  <c r="C186" i="1"/>
  <c r="J113" i="1" l="1"/>
  <c r="L113" i="1" s="1"/>
  <c r="B188" i="1"/>
  <c r="E187" i="1"/>
  <c r="C187" i="1"/>
  <c r="I113" i="1" l="1"/>
  <c r="K113" i="1" s="1"/>
  <c r="D114" i="1" s="1"/>
  <c r="J114" i="1" s="1"/>
  <c r="L114" i="1" s="1"/>
  <c r="B189" i="1"/>
  <c r="C188" i="1"/>
  <c r="E188" i="1"/>
  <c r="F114" i="1" l="1"/>
  <c r="H114" i="1" s="1"/>
  <c r="I114" i="1" s="1"/>
  <c r="K114" i="1" s="1"/>
  <c r="D115" i="1" s="1"/>
  <c r="F115" i="1" s="1"/>
  <c r="H115" i="1" s="1"/>
  <c r="B190" i="1"/>
  <c r="C189" i="1"/>
  <c r="E189" i="1"/>
  <c r="J115" i="1" l="1"/>
  <c r="L115" i="1" s="1"/>
  <c r="B191" i="1"/>
  <c r="E190" i="1"/>
  <c r="C190" i="1"/>
  <c r="I115" i="1" l="1"/>
  <c r="K115" i="1" s="1"/>
  <c r="D116" i="1" s="1"/>
  <c r="B192" i="1"/>
  <c r="E191" i="1"/>
  <c r="C191" i="1"/>
  <c r="J116" i="1" l="1"/>
  <c r="L116" i="1" s="1"/>
  <c r="F116" i="1"/>
  <c r="H116" i="1" s="1"/>
  <c r="E192" i="1"/>
  <c r="B193" i="1"/>
  <c r="C192" i="1"/>
  <c r="I116" i="1" l="1"/>
  <c r="K116" i="1" s="1"/>
  <c r="D117" i="1" s="1"/>
  <c r="J117" i="1" s="1"/>
  <c r="L117" i="1" s="1"/>
  <c r="B194" i="1"/>
  <c r="E193" i="1"/>
  <c r="C193" i="1"/>
  <c r="F117" i="1" l="1"/>
  <c r="H117" i="1" s="1"/>
  <c r="I117" i="1" s="1"/>
  <c r="K117" i="1" s="1"/>
  <c r="D118" i="1" s="1"/>
  <c r="J118" i="1" s="1"/>
  <c r="L118" i="1" s="1"/>
  <c r="B195" i="1"/>
  <c r="E194" i="1"/>
  <c r="C194" i="1"/>
  <c r="F118" i="1" l="1"/>
  <c r="H118" i="1" s="1"/>
  <c r="I118" i="1" s="1"/>
  <c r="K118" i="1" s="1"/>
  <c r="D119" i="1" s="1"/>
  <c r="B196" i="1"/>
  <c r="C195" i="1"/>
  <c r="E195" i="1"/>
  <c r="J119" i="1" l="1"/>
  <c r="L119" i="1" s="1"/>
  <c r="F119" i="1"/>
  <c r="H119" i="1" s="1"/>
  <c r="B197" i="1"/>
  <c r="E196" i="1"/>
  <c r="C196" i="1"/>
  <c r="I119" i="1" l="1"/>
  <c r="K119" i="1" s="1"/>
  <c r="D120" i="1" s="1"/>
  <c r="B198" i="1"/>
  <c r="E197" i="1"/>
  <c r="C197" i="1"/>
  <c r="J120" i="1" l="1"/>
  <c r="L120" i="1" s="1"/>
  <c r="F120" i="1"/>
  <c r="H120" i="1" s="1"/>
  <c r="B199" i="1"/>
  <c r="E198" i="1"/>
  <c r="C198" i="1"/>
  <c r="I120" i="1" l="1"/>
  <c r="K120" i="1" s="1"/>
  <c r="D121" i="1" s="1"/>
  <c r="B200" i="1"/>
  <c r="E199" i="1"/>
  <c r="C199" i="1"/>
  <c r="J121" i="1" l="1"/>
  <c r="L121" i="1" s="1"/>
  <c r="F121" i="1"/>
  <c r="H121" i="1" s="1"/>
  <c r="E200" i="1"/>
  <c r="B201" i="1"/>
  <c r="C200" i="1"/>
  <c r="I121" i="1" l="1"/>
  <c r="K121" i="1" s="1"/>
  <c r="D122" i="1" s="1"/>
  <c r="B202" i="1"/>
  <c r="C201" i="1"/>
  <c r="E201" i="1"/>
  <c r="F122" i="1" l="1"/>
  <c r="H122" i="1" s="1"/>
  <c r="J122" i="1"/>
  <c r="L122" i="1" s="1"/>
  <c r="B203" i="1"/>
  <c r="E202" i="1"/>
  <c r="C202" i="1"/>
  <c r="I122" i="1" l="1"/>
  <c r="K122" i="1" s="1"/>
  <c r="D123" i="1" s="1"/>
  <c r="F123" i="1" s="1"/>
  <c r="H123" i="1" s="1"/>
  <c r="B204" i="1"/>
  <c r="C203" i="1"/>
  <c r="E203" i="1"/>
  <c r="J123" i="1" l="1"/>
  <c r="L123" i="1" s="1"/>
  <c r="B205" i="1"/>
  <c r="E204" i="1"/>
  <c r="C204" i="1"/>
  <c r="I123" i="1" l="1"/>
  <c r="K123" i="1" s="1"/>
  <c r="D124" i="1" s="1"/>
  <c r="B206" i="1"/>
  <c r="E205" i="1"/>
  <c r="C205" i="1"/>
  <c r="J124" i="1" l="1"/>
  <c r="L124" i="1" s="1"/>
  <c r="F124" i="1"/>
  <c r="H124" i="1" s="1"/>
  <c r="B207" i="1"/>
  <c r="E206" i="1"/>
  <c r="C206" i="1"/>
  <c r="I124" i="1" l="1"/>
  <c r="K124" i="1" s="1"/>
  <c r="D125" i="1" s="1"/>
  <c r="B208" i="1"/>
  <c r="C207" i="1"/>
  <c r="E207" i="1"/>
  <c r="F125" i="1" l="1"/>
  <c r="H125" i="1" s="1"/>
  <c r="J125" i="1"/>
  <c r="L125" i="1" s="1"/>
  <c r="B209" i="1"/>
  <c r="E208" i="1"/>
  <c r="C208" i="1"/>
  <c r="I125" i="1" l="1"/>
  <c r="K125" i="1" s="1"/>
  <c r="D126" i="1" s="1"/>
  <c r="B210" i="1"/>
  <c r="C209" i="1"/>
  <c r="E209" i="1"/>
  <c r="F126" i="1" l="1"/>
  <c r="H126" i="1" s="1"/>
  <c r="J126" i="1"/>
  <c r="L126" i="1" s="1"/>
  <c r="C210" i="1"/>
  <c r="B211" i="1"/>
  <c r="E210" i="1"/>
  <c r="I126" i="1" l="1"/>
  <c r="K126" i="1" s="1"/>
  <c r="D127" i="1" s="1"/>
  <c r="B212" i="1"/>
  <c r="E211" i="1"/>
  <c r="C211" i="1"/>
  <c r="F127" i="1" l="1"/>
  <c r="H127" i="1" s="1"/>
  <c r="J127" i="1"/>
  <c r="L127" i="1" s="1"/>
  <c r="E212" i="1"/>
  <c r="B213" i="1"/>
  <c r="C212" i="1"/>
  <c r="I127" i="1" l="1"/>
  <c r="K127" i="1" s="1"/>
  <c r="D128" i="1" s="1"/>
  <c r="B214" i="1"/>
  <c r="C213" i="1"/>
  <c r="E213" i="1"/>
  <c r="J128" i="1" l="1"/>
  <c r="L128" i="1" s="1"/>
  <c r="F128" i="1"/>
  <c r="H128" i="1" s="1"/>
  <c r="E214" i="1"/>
  <c r="B215" i="1"/>
  <c r="C214" i="1"/>
  <c r="I128" i="1" l="1"/>
  <c r="K128" i="1" s="1"/>
  <c r="D129" i="1" s="1"/>
  <c r="F129" i="1" s="1"/>
  <c r="H129" i="1" s="1"/>
  <c r="B216" i="1"/>
  <c r="C215" i="1"/>
  <c r="E215" i="1"/>
  <c r="J129" i="1" l="1"/>
  <c r="L129" i="1" s="1"/>
  <c r="B217" i="1"/>
  <c r="E216" i="1"/>
  <c r="C216" i="1"/>
  <c r="I129" i="1" l="1"/>
  <c r="K129" i="1" s="1"/>
  <c r="D130" i="1" s="1"/>
  <c r="J130" i="1" s="1"/>
  <c r="L130" i="1" s="1"/>
  <c r="B218" i="1"/>
  <c r="C217" i="1"/>
  <c r="E217" i="1"/>
  <c r="F130" i="1" l="1"/>
  <c r="H130" i="1" s="1"/>
  <c r="I130" i="1" s="1"/>
  <c r="K130" i="1" s="1"/>
  <c r="D131" i="1" s="1"/>
  <c r="B219" i="1"/>
  <c r="E218" i="1"/>
  <c r="C218" i="1"/>
  <c r="J131" i="1" l="1"/>
  <c r="L131" i="1" s="1"/>
  <c r="F131" i="1"/>
  <c r="H131" i="1" s="1"/>
  <c r="B220" i="1"/>
  <c r="C219" i="1"/>
  <c r="E219" i="1"/>
  <c r="I131" i="1" l="1"/>
  <c r="K131" i="1" s="1"/>
  <c r="D132" i="1" s="1"/>
  <c r="F132" i="1" s="1"/>
  <c r="H132" i="1" s="1"/>
  <c r="E220" i="1"/>
  <c r="B221" i="1"/>
  <c r="C220" i="1"/>
  <c r="J132" i="1" l="1"/>
  <c r="L132" i="1" s="1"/>
  <c r="B222" i="1"/>
  <c r="E221" i="1"/>
  <c r="C221" i="1"/>
  <c r="I132" i="1" l="1"/>
  <c r="K132" i="1" s="1"/>
  <c r="D133" i="1" s="1"/>
  <c r="J133" i="1" s="1"/>
  <c r="L133" i="1" s="1"/>
  <c r="B223" i="1"/>
  <c r="C222" i="1"/>
  <c r="E222" i="1"/>
  <c r="F133" i="1" l="1"/>
  <c r="H133" i="1" s="1"/>
  <c r="I133" i="1" s="1"/>
  <c r="K133" i="1" s="1"/>
  <c r="D134" i="1" s="1"/>
  <c r="J134" i="1" s="1"/>
  <c r="L134" i="1" s="1"/>
  <c r="B224" i="1"/>
  <c r="C223" i="1"/>
  <c r="E223" i="1"/>
  <c r="F134" i="1" l="1"/>
  <c r="H134" i="1" s="1"/>
  <c r="I134" i="1" s="1"/>
  <c r="K134" i="1" s="1"/>
  <c r="D135" i="1" s="1"/>
  <c r="J135" i="1" s="1"/>
  <c r="L135" i="1" s="1"/>
  <c r="E224" i="1"/>
  <c r="B225" i="1"/>
  <c r="C224" i="1"/>
  <c r="F135" i="1" l="1"/>
  <c r="H135" i="1" s="1"/>
  <c r="I135" i="1" s="1"/>
  <c r="K135" i="1" s="1"/>
  <c r="D136" i="1" s="1"/>
  <c r="B226" i="1"/>
  <c r="E225" i="1"/>
  <c r="C225" i="1"/>
  <c r="J136" i="1" l="1"/>
  <c r="L136" i="1" s="1"/>
  <c r="F136" i="1"/>
  <c r="H136" i="1" s="1"/>
  <c r="B227" i="1"/>
  <c r="C226" i="1"/>
  <c r="E226" i="1"/>
  <c r="I136" i="1" l="1"/>
  <c r="K136" i="1" s="1"/>
  <c r="D137" i="1" s="1"/>
  <c r="F137" i="1" s="1"/>
  <c r="H137" i="1" s="1"/>
  <c r="B228" i="1"/>
  <c r="C227" i="1"/>
  <c r="E227" i="1"/>
  <c r="J137" i="1" l="1"/>
  <c r="L137" i="1" s="1"/>
  <c r="E228" i="1"/>
  <c r="B229" i="1"/>
  <c r="C228" i="1"/>
  <c r="I137" i="1" l="1"/>
  <c r="K137" i="1" s="1"/>
  <c r="D138" i="1" s="1"/>
  <c r="F138" i="1" s="1"/>
  <c r="H138" i="1" s="1"/>
  <c r="B230" i="1"/>
  <c r="E229" i="1"/>
  <c r="C229" i="1"/>
  <c r="J138" i="1" l="1"/>
  <c r="L138" i="1" s="1"/>
  <c r="E230" i="1"/>
  <c r="B231" i="1"/>
  <c r="C230" i="1"/>
  <c r="I138" i="1" l="1"/>
  <c r="K138" i="1" s="1"/>
  <c r="D139" i="1" s="1"/>
  <c r="B232" i="1"/>
  <c r="E231" i="1"/>
  <c r="C231" i="1"/>
  <c r="J139" i="1" l="1"/>
  <c r="L139" i="1" s="1"/>
  <c r="F139" i="1"/>
  <c r="H139" i="1" s="1"/>
  <c r="E232" i="1"/>
  <c r="C232" i="1"/>
  <c r="B233" i="1"/>
  <c r="I139" i="1" l="1"/>
  <c r="K139" i="1" s="1"/>
  <c r="D140" i="1" s="1"/>
  <c r="F140" i="1" s="1"/>
  <c r="H140" i="1" s="1"/>
  <c r="B234" i="1"/>
  <c r="C233" i="1"/>
  <c r="E233" i="1"/>
  <c r="J140" i="1" l="1"/>
  <c r="L140" i="1" s="1"/>
  <c r="B235" i="1"/>
  <c r="E234" i="1"/>
  <c r="C234" i="1"/>
  <c r="I140" i="1" l="1"/>
  <c r="K140" i="1" s="1"/>
  <c r="D141" i="1" s="1"/>
  <c r="J141" i="1" s="1"/>
  <c r="L141" i="1" s="1"/>
  <c r="B236" i="1"/>
  <c r="E235" i="1"/>
  <c r="C235" i="1"/>
  <c r="F141" i="1" l="1"/>
  <c r="H141" i="1" s="1"/>
  <c r="I141" i="1" s="1"/>
  <c r="K141" i="1" s="1"/>
  <c r="D142" i="1" s="1"/>
  <c r="J142" i="1" s="1"/>
  <c r="L142" i="1" s="1"/>
  <c r="B237" i="1"/>
  <c r="E236" i="1"/>
  <c r="C236" i="1"/>
  <c r="F142" i="1" l="1"/>
  <c r="H142" i="1" s="1"/>
  <c r="I142" i="1" s="1"/>
  <c r="K142" i="1" s="1"/>
  <c r="D143" i="1" s="1"/>
  <c r="J143" i="1" s="1"/>
  <c r="L143" i="1" s="1"/>
  <c r="B238" i="1"/>
  <c r="E237" i="1"/>
  <c r="C237" i="1"/>
  <c r="F143" i="1" l="1"/>
  <c r="H143" i="1" s="1"/>
  <c r="I143" i="1" s="1"/>
  <c r="K143" i="1" s="1"/>
  <c r="D144" i="1" s="1"/>
  <c r="C238" i="1"/>
  <c r="B239" i="1"/>
  <c r="E238" i="1"/>
  <c r="F144" i="1" l="1"/>
  <c r="H144" i="1" s="1"/>
  <c r="J144" i="1"/>
  <c r="L144" i="1" s="1"/>
  <c r="B240" i="1"/>
  <c r="C239" i="1"/>
  <c r="E239" i="1"/>
  <c r="I144" i="1" l="1"/>
  <c r="K144" i="1" s="1"/>
  <c r="D145" i="1" s="1"/>
  <c r="F145" i="1" s="1"/>
  <c r="H145" i="1" s="1"/>
  <c r="B241" i="1"/>
  <c r="E240" i="1"/>
  <c r="C240" i="1"/>
  <c r="J145" i="1" l="1"/>
  <c r="L145" i="1" s="1"/>
  <c r="B242" i="1"/>
  <c r="E241" i="1"/>
  <c r="C241" i="1"/>
  <c r="I145" i="1" l="1"/>
  <c r="K145" i="1" s="1"/>
  <c r="D146" i="1" s="1"/>
  <c r="C242" i="1"/>
  <c r="B243" i="1"/>
  <c r="E242" i="1"/>
  <c r="J146" i="1" l="1"/>
  <c r="L146" i="1" s="1"/>
  <c r="F146" i="1"/>
  <c r="H146" i="1" s="1"/>
  <c r="B244" i="1"/>
  <c r="C243" i="1"/>
  <c r="E243" i="1"/>
  <c r="I146" i="1" l="1"/>
  <c r="K146" i="1" s="1"/>
  <c r="D147" i="1" s="1"/>
  <c r="J147" i="1" s="1"/>
  <c r="L147" i="1" s="1"/>
  <c r="B245" i="1"/>
  <c r="E244" i="1"/>
  <c r="C244" i="1"/>
  <c r="F147" i="1" l="1"/>
  <c r="H147" i="1" s="1"/>
  <c r="I147" i="1" s="1"/>
  <c r="K147" i="1" s="1"/>
  <c r="D148" i="1" s="1"/>
  <c r="B246" i="1"/>
  <c r="E245" i="1"/>
  <c r="C245" i="1"/>
  <c r="F148" i="1" l="1"/>
  <c r="H148" i="1" s="1"/>
  <c r="J148" i="1"/>
  <c r="L148" i="1" s="1"/>
  <c r="E246" i="1"/>
  <c r="B247" i="1"/>
  <c r="C246" i="1"/>
  <c r="I148" i="1" l="1"/>
  <c r="K148" i="1" s="1"/>
  <c r="D149" i="1" s="1"/>
  <c r="F149" i="1" s="1"/>
  <c r="H149" i="1" s="1"/>
  <c r="B248" i="1"/>
  <c r="E247" i="1"/>
  <c r="C247" i="1"/>
  <c r="J149" i="1" l="1"/>
  <c r="L149" i="1" s="1"/>
  <c r="B249" i="1"/>
  <c r="E248" i="1"/>
  <c r="C248" i="1"/>
  <c r="I149" i="1" l="1"/>
  <c r="K149" i="1" s="1"/>
  <c r="D150" i="1" s="1"/>
  <c r="J150" i="1" s="1"/>
  <c r="L150" i="1" s="1"/>
  <c r="B250" i="1"/>
  <c r="C249" i="1"/>
  <c r="E249" i="1"/>
  <c r="F150" i="1" l="1"/>
  <c r="H150" i="1" s="1"/>
  <c r="I150" i="1" s="1"/>
  <c r="K150" i="1" s="1"/>
  <c r="D151" i="1" s="1"/>
  <c r="J151" i="1" s="1"/>
  <c r="L151" i="1" s="1"/>
  <c r="B251" i="1"/>
  <c r="C250" i="1"/>
  <c r="E250" i="1"/>
  <c r="F151" i="1" l="1"/>
  <c r="H151" i="1" s="1"/>
  <c r="I151" i="1" s="1"/>
  <c r="K151" i="1" s="1"/>
  <c r="D152" i="1" s="1"/>
  <c r="B252" i="1"/>
  <c r="C251" i="1"/>
  <c r="E251" i="1"/>
  <c r="J152" i="1" l="1"/>
  <c r="L152" i="1" s="1"/>
  <c r="F152" i="1"/>
  <c r="H152" i="1" s="1"/>
  <c r="C252" i="1"/>
  <c r="B253" i="1"/>
  <c r="E252" i="1"/>
  <c r="I152" i="1" l="1"/>
  <c r="K152" i="1" s="1"/>
  <c r="D153" i="1" s="1"/>
  <c r="B254" i="1"/>
  <c r="E253" i="1"/>
  <c r="C253" i="1"/>
  <c r="F153" i="1" l="1"/>
  <c r="H153" i="1" s="1"/>
  <c r="J153" i="1"/>
  <c r="L153" i="1" s="1"/>
  <c r="B255" i="1"/>
  <c r="E254" i="1"/>
  <c r="C254" i="1"/>
  <c r="I153" i="1" l="1"/>
  <c r="K153" i="1" s="1"/>
  <c r="D154" i="1" s="1"/>
  <c r="B256" i="1"/>
  <c r="C255" i="1"/>
  <c r="E255" i="1"/>
  <c r="J154" i="1" l="1"/>
  <c r="L154" i="1" s="1"/>
  <c r="F154" i="1"/>
  <c r="H154" i="1" s="1"/>
  <c r="C256" i="1"/>
  <c r="B257" i="1"/>
  <c r="E256" i="1"/>
  <c r="I154" i="1" l="1"/>
  <c r="K154" i="1" s="1"/>
  <c r="D155" i="1" s="1"/>
  <c r="J155" i="1" s="1"/>
  <c r="L155" i="1" s="1"/>
  <c r="B258" i="1"/>
  <c r="C257" i="1"/>
  <c r="E257" i="1"/>
  <c r="F155" i="1" l="1"/>
  <c r="H155" i="1" s="1"/>
  <c r="I155" i="1" s="1"/>
  <c r="K155" i="1" s="1"/>
  <c r="D156" i="1" s="1"/>
  <c r="B259" i="1"/>
  <c r="E258" i="1"/>
  <c r="C258" i="1"/>
  <c r="J156" i="1" l="1"/>
  <c r="L156" i="1" s="1"/>
  <c r="F156" i="1"/>
  <c r="H156" i="1" s="1"/>
  <c r="B260" i="1"/>
  <c r="C259" i="1"/>
  <c r="E259" i="1"/>
  <c r="I156" i="1" l="1"/>
  <c r="K156" i="1" s="1"/>
  <c r="D157" i="1" s="1"/>
  <c r="F157" i="1" s="1"/>
  <c r="H157" i="1" s="1"/>
  <c r="E260" i="1"/>
  <c r="B261" i="1"/>
  <c r="C260" i="1"/>
  <c r="J157" i="1" l="1"/>
  <c r="L157" i="1" s="1"/>
  <c r="B262" i="1"/>
  <c r="E261" i="1"/>
  <c r="C261" i="1"/>
  <c r="I157" i="1" l="1"/>
  <c r="K157" i="1" s="1"/>
  <c r="D158" i="1" s="1"/>
  <c r="F158" i="1" s="1"/>
  <c r="H158" i="1" s="1"/>
  <c r="B263" i="1"/>
  <c r="C262" i="1"/>
  <c r="E262" i="1"/>
  <c r="J158" i="1" l="1"/>
  <c r="L158" i="1" s="1"/>
  <c r="B264" i="1"/>
  <c r="E263" i="1"/>
  <c r="C263" i="1"/>
  <c r="I158" i="1" l="1"/>
  <c r="K158" i="1" s="1"/>
  <c r="D159" i="1" s="1"/>
  <c r="F159" i="1" s="1"/>
  <c r="H159" i="1" s="1"/>
  <c r="B265" i="1"/>
  <c r="C264" i="1"/>
  <c r="E264" i="1"/>
  <c r="J159" i="1" l="1"/>
  <c r="L159" i="1" s="1"/>
  <c r="B266" i="1"/>
  <c r="E265" i="1"/>
  <c r="C265" i="1"/>
  <c r="I159" i="1" l="1"/>
  <c r="K159" i="1" s="1"/>
  <c r="D160" i="1" s="1"/>
  <c r="J160" i="1" s="1"/>
  <c r="L160" i="1" s="1"/>
  <c r="B267" i="1"/>
  <c r="E266" i="1"/>
  <c r="C266" i="1"/>
  <c r="F160" i="1" l="1"/>
  <c r="H160" i="1" s="1"/>
  <c r="I160" i="1" s="1"/>
  <c r="K160" i="1" s="1"/>
  <c r="D161" i="1" s="1"/>
  <c r="J161" i="1" s="1"/>
  <c r="L161" i="1" s="1"/>
  <c r="B268" i="1"/>
  <c r="C267" i="1"/>
  <c r="E267" i="1"/>
  <c r="F161" i="1" l="1"/>
  <c r="H161" i="1" s="1"/>
  <c r="I161" i="1" s="1"/>
  <c r="K161" i="1" s="1"/>
  <c r="D162" i="1" s="1"/>
  <c r="B269" i="1"/>
  <c r="E268" i="1"/>
  <c r="C268" i="1"/>
  <c r="F162" i="1" l="1"/>
  <c r="H162" i="1" s="1"/>
  <c r="J162" i="1"/>
  <c r="L162" i="1" s="1"/>
  <c r="B270" i="1"/>
  <c r="E269" i="1"/>
  <c r="C269" i="1"/>
  <c r="I162" i="1" l="1"/>
  <c r="K162" i="1" s="1"/>
  <c r="D163" i="1" s="1"/>
  <c r="E270" i="1"/>
  <c r="B271" i="1"/>
  <c r="C270" i="1"/>
  <c r="J163" i="1" l="1"/>
  <c r="L163" i="1" s="1"/>
  <c r="F163" i="1"/>
  <c r="H163" i="1" s="1"/>
  <c r="B272" i="1"/>
  <c r="C271" i="1"/>
  <c r="E271" i="1"/>
  <c r="I163" i="1" l="1"/>
  <c r="K163" i="1" s="1"/>
  <c r="D164" i="1" s="1"/>
  <c r="J164" i="1" s="1"/>
  <c r="L164" i="1" s="1"/>
  <c r="E272" i="1"/>
  <c r="B273" i="1"/>
  <c r="C272" i="1"/>
  <c r="F164" i="1" l="1"/>
  <c r="H164" i="1" s="1"/>
  <c r="I164" i="1" s="1"/>
  <c r="K164" i="1" s="1"/>
  <c r="D165" i="1" s="1"/>
  <c r="B274" i="1"/>
  <c r="E273" i="1"/>
  <c r="C273" i="1"/>
  <c r="J165" i="1" l="1"/>
  <c r="L165" i="1" s="1"/>
  <c r="F165" i="1"/>
  <c r="H165" i="1" s="1"/>
  <c r="E274" i="1"/>
  <c r="B275" i="1"/>
  <c r="C274" i="1"/>
  <c r="I165" i="1" l="1"/>
  <c r="K165" i="1" s="1"/>
  <c r="D166" i="1" s="1"/>
  <c r="B276" i="1"/>
  <c r="E275" i="1"/>
  <c r="C275" i="1"/>
  <c r="F166" i="1" l="1"/>
  <c r="H166" i="1" s="1"/>
  <c r="J166" i="1"/>
  <c r="L166" i="1" s="1"/>
  <c r="E276" i="1"/>
  <c r="B277" i="1"/>
  <c r="C276" i="1"/>
  <c r="I166" i="1" l="1"/>
  <c r="K166" i="1" s="1"/>
  <c r="D167" i="1" s="1"/>
  <c r="B278" i="1"/>
  <c r="E277" i="1"/>
  <c r="C277" i="1"/>
  <c r="J167" i="1" l="1"/>
  <c r="L167" i="1" s="1"/>
  <c r="F167" i="1"/>
  <c r="H167" i="1" s="1"/>
  <c r="C278" i="1"/>
  <c r="B279" i="1"/>
  <c r="E278" i="1"/>
  <c r="I167" i="1" l="1"/>
  <c r="K167" i="1" s="1"/>
  <c r="D168" i="1" s="1"/>
  <c r="B280" i="1"/>
  <c r="E279" i="1"/>
  <c r="C279" i="1"/>
  <c r="F168" i="1" l="1"/>
  <c r="H168" i="1" s="1"/>
  <c r="J168" i="1"/>
  <c r="L168" i="1" s="1"/>
  <c r="B281" i="1"/>
  <c r="C280" i="1"/>
  <c r="E280" i="1"/>
  <c r="I168" i="1" l="1"/>
  <c r="K168" i="1" s="1"/>
  <c r="D169" i="1" s="1"/>
  <c r="B282" i="1"/>
  <c r="C281" i="1"/>
  <c r="E281" i="1"/>
  <c r="J169" i="1" l="1"/>
  <c r="L169" i="1" s="1"/>
  <c r="F169" i="1"/>
  <c r="H169" i="1" s="1"/>
  <c r="B283" i="1"/>
  <c r="E282" i="1"/>
  <c r="C282" i="1"/>
  <c r="I169" i="1" l="1"/>
  <c r="K169" i="1" s="1"/>
  <c r="D170" i="1" s="1"/>
  <c r="F170" i="1" s="1"/>
  <c r="H170" i="1" s="1"/>
  <c r="B284" i="1"/>
  <c r="C283" i="1"/>
  <c r="E283" i="1"/>
  <c r="J170" i="1" l="1"/>
  <c r="C284" i="1"/>
  <c r="B285" i="1"/>
  <c r="E284" i="1"/>
  <c r="L170" i="1" l="1"/>
  <c r="I170" i="1"/>
  <c r="K170" i="1" s="1"/>
  <c r="D171" i="1" s="1"/>
  <c r="B286" i="1"/>
  <c r="C285" i="1"/>
  <c r="E285" i="1"/>
  <c r="J171" i="1" l="1"/>
  <c r="L171" i="1" s="1"/>
  <c r="F171" i="1"/>
  <c r="H171" i="1" s="1"/>
  <c r="B287" i="1"/>
  <c r="C286" i="1"/>
  <c r="E286" i="1"/>
  <c r="I171" i="1" l="1"/>
  <c r="K171" i="1" s="1"/>
  <c r="D172" i="1" s="1"/>
  <c r="B288" i="1"/>
  <c r="E287" i="1"/>
  <c r="C287" i="1"/>
  <c r="J172" i="1" l="1"/>
  <c r="L172" i="1" s="1"/>
  <c r="F172" i="1"/>
  <c r="H172" i="1" s="1"/>
  <c r="B289" i="1"/>
  <c r="C288" i="1"/>
  <c r="E288" i="1"/>
  <c r="I172" i="1" l="1"/>
  <c r="K172" i="1" s="1"/>
  <c r="D173" i="1" s="1"/>
  <c r="B290" i="1"/>
  <c r="C289" i="1"/>
  <c r="E289" i="1"/>
  <c r="J173" i="1" l="1"/>
  <c r="L173" i="1" s="1"/>
  <c r="F173" i="1"/>
  <c r="H173" i="1" s="1"/>
  <c r="B291" i="1"/>
  <c r="C290" i="1"/>
  <c r="E290" i="1"/>
  <c r="I173" i="1" l="1"/>
  <c r="K173" i="1" s="1"/>
  <c r="D174" i="1" s="1"/>
  <c r="B292" i="1"/>
  <c r="E291" i="1"/>
  <c r="C291" i="1"/>
  <c r="F174" i="1" l="1"/>
  <c r="H174" i="1" s="1"/>
  <c r="J174" i="1"/>
  <c r="L174" i="1" s="1"/>
  <c r="B293" i="1"/>
  <c r="C292" i="1"/>
  <c r="E292" i="1"/>
  <c r="I174" i="1" l="1"/>
  <c r="K174" i="1" s="1"/>
  <c r="D175" i="1" s="1"/>
  <c r="F175" i="1" s="1"/>
  <c r="H175" i="1" s="1"/>
  <c r="B294" i="1"/>
  <c r="E293" i="1"/>
  <c r="C293" i="1"/>
  <c r="J175" i="1" l="1"/>
  <c r="L175" i="1" s="1"/>
  <c r="B295" i="1"/>
  <c r="E294" i="1"/>
  <c r="C294" i="1"/>
  <c r="I175" i="1" l="1"/>
  <c r="K175" i="1" s="1"/>
  <c r="D176" i="1" s="1"/>
  <c r="B296" i="1"/>
  <c r="E295" i="1"/>
  <c r="C295" i="1"/>
  <c r="J176" i="1" l="1"/>
  <c r="L176" i="1" s="1"/>
  <c r="F176" i="1"/>
  <c r="B297" i="1"/>
  <c r="C296" i="1"/>
  <c r="E296" i="1"/>
  <c r="H176" i="1" l="1"/>
  <c r="I176" i="1" s="1"/>
  <c r="K176" i="1" s="1"/>
  <c r="D177" i="1" s="1"/>
  <c r="B298" i="1"/>
  <c r="C297" i="1"/>
  <c r="E297" i="1"/>
  <c r="F177" i="1" l="1"/>
  <c r="H177" i="1" s="1"/>
  <c r="J177" i="1"/>
  <c r="L177" i="1" s="1"/>
  <c r="B299" i="1"/>
  <c r="E298" i="1"/>
  <c r="C298" i="1"/>
  <c r="I177" i="1" l="1"/>
  <c r="K177" i="1" s="1"/>
  <c r="D178" i="1" s="1"/>
  <c r="B300" i="1"/>
  <c r="C299" i="1"/>
  <c r="E299" i="1"/>
  <c r="F178" i="1" l="1"/>
  <c r="H178" i="1" s="1"/>
  <c r="J178" i="1"/>
  <c r="L178" i="1" s="1"/>
  <c r="B301" i="1"/>
  <c r="C300" i="1"/>
  <c r="E300" i="1"/>
  <c r="I178" i="1" l="1"/>
  <c r="K178" i="1" s="1"/>
  <c r="D179" i="1" s="1"/>
  <c r="J179" i="1" s="1"/>
  <c r="L179" i="1" s="1"/>
  <c r="B302" i="1"/>
  <c r="C301" i="1"/>
  <c r="E301" i="1"/>
  <c r="F179" i="1" l="1"/>
  <c r="H179" i="1" s="1"/>
  <c r="I179" i="1" s="1"/>
  <c r="E302" i="1"/>
  <c r="B303" i="1"/>
  <c r="C302" i="1"/>
  <c r="K179" i="1" l="1"/>
  <c r="D180" i="1" s="1"/>
  <c r="F180" i="1" s="1"/>
  <c r="H180" i="1" s="1"/>
  <c r="B304" i="1"/>
  <c r="C303" i="1"/>
  <c r="E303" i="1"/>
  <c r="J180" i="1" l="1"/>
  <c r="L180" i="1" s="1"/>
  <c r="B305" i="1"/>
  <c r="C304" i="1"/>
  <c r="E304" i="1"/>
  <c r="I180" i="1" l="1"/>
  <c r="K180" i="1" s="1"/>
  <c r="D181" i="1" s="1"/>
  <c r="F181" i="1" s="1"/>
  <c r="H181" i="1" s="1"/>
  <c r="B306" i="1"/>
  <c r="C305" i="1"/>
  <c r="E305" i="1"/>
  <c r="J181" i="1" l="1"/>
  <c r="L181" i="1" s="1"/>
  <c r="B307" i="1"/>
  <c r="E306" i="1"/>
  <c r="C306" i="1"/>
  <c r="I181" i="1" l="1"/>
  <c r="K181" i="1" s="1"/>
  <c r="D182" i="1" s="1"/>
  <c r="B308" i="1"/>
  <c r="C307" i="1"/>
  <c r="E307" i="1"/>
  <c r="J182" i="1" l="1"/>
  <c r="L182" i="1" s="1"/>
  <c r="F182" i="1"/>
  <c r="H182" i="1" s="1"/>
  <c r="B309" i="1"/>
  <c r="C308" i="1"/>
  <c r="E308" i="1"/>
  <c r="I182" i="1" l="1"/>
  <c r="K182" i="1" s="1"/>
  <c r="D183" i="1" s="1"/>
  <c r="F183" i="1" s="1"/>
  <c r="H183" i="1" s="1"/>
  <c r="B310" i="1"/>
  <c r="C309" i="1"/>
  <c r="E309" i="1"/>
  <c r="J183" i="1" l="1"/>
  <c r="L183" i="1" s="1"/>
  <c r="B311" i="1"/>
  <c r="C310" i="1"/>
  <c r="E310" i="1"/>
  <c r="I183" i="1" l="1"/>
  <c r="K183" i="1" s="1"/>
  <c r="D184" i="1" s="1"/>
  <c r="J184" i="1" s="1"/>
  <c r="L184" i="1" s="1"/>
  <c r="B312" i="1"/>
  <c r="C311" i="1"/>
  <c r="E311" i="1"/>
  <c r="F184" i="1" l="1"/>
  <c r="H184" i="1" s="1"/>
  <c r="I184" i="1" s="1"/>
  <c r="K184" i="1" s="1"/>
  <c r="D185" i="1" s="1"/>
  <c r="F185" i="1" s="1"/>
  <c r="H185" i="1" s="1"/>
  <c r="B313" i="1"/>
  <c r="E312" i="1"/>
  <c r="C312" i="1"/>
  <c r="J185" i="1" l="1"/>
  <c r="L185" i="1" s="1"/>
  <c r="B314" i="1"/>
  <c r="E313" i="1"/>
  <c r="C313" i="1"/>
  <c r="I185" i="1" l="1"/>
  <c r="K185" i="1" s="1"/>
  <c r="D186" i="1" s="1"/>
  <c r="J186" i="1" s="1"/>
  <c r="L186" i="1" s="1"/>
  <c r="B315" i="1"/>
  <c r="E314" i="1"/>
  <c r="C314" i="1"/>
  <c r="F186" i="1" l="1"/>
  <c r="H186" i="1" s="1"/>
  <c r="I186" i="1" s="1"/>
  <c r="K186" i="1" s="1"/>
  <c r="D187" i="1" s="1"/>
  <c r="J187" i="1" s="1"/>
  <c r="L187" i="1" s="1"/>
  <c r="B316" i="1"/>
  <c r="C315" i="1"/>
  <c r="E315" i="1"/>
  <c r="F187" i="1" l="1"/>
  <c r="H187" i="1" s="1"/>
  <c r="I187" i="1" s="1"/>
  <c r="K187" i="1" s="1"/>
  <c r="D188" i="1" s="1"/>
  <c r="J188" i="1" s="1"/>
  <c r="L188" i="1" s="1"/>
  <c r="B317" i="1"/>
  <c r="E316" i="1"/>
  <c r="C316" i="1"/>
  <c r="F188" i="1" l="1"/>
  <c r="H188" i="1" s="1"/>
  <c r="I188" i="1" s="1"/>
  <c r="K188" i="1" s="1"/>
  <c r="D189" i="1" s="1"/>
  <c r="J189" i="1" s="1"/>
  <c r="L189" i="1" s="1"/>
  <c r="B318" i="1"/>
  <c r="E317" i="1"/>
  <c r="C317" i="1"/>
  <c r="F189" i="1" l="1"/>
  <c r="H189" i="1" s="1"/>
  <c r="I189" i="1" s="1"/>
  <c r="K189" i="1" s="1"/>
  <c r="D190" i="1" s="1"/>
  <c r="F190" i="1" s="1"/>
  <c r="H190" i="1" s="1"/>
  <c r="E318" i="1"/>
  <c r="B319" i="1"/>
  <c r="C318" i="1"/>
  <c r="J190" i="1" l="1"/>
  <c r="B320" i="1"/>
  <c r="C319" i="1"/>
  <c r="E319" i="1"/>
  <c r="L190" i="1" l="1"/>
  <c r="I190" i="1"/>
  <c r="K190" i="1" s="1"/>
  <c r="D191" i="1" s="1"/>
  <c r="E320" i="1"/>
  <c r="B321" i="1"/>
  <c r="C320" i="1"/>
  <c r="J191" i="1" l="1"/>
  <c r="L191" i="1" s="1"/>
  <c r="F191" i="1"/>
  <c r="H191" i="1" s="1"/>
  <c r="B322" i="1"/>
  <c r="C321" i="1"/>
  <c r="E321" i="1"/>
  <c r="I191" i="1" l="1"/>
  <c r="K191" i="1" s="1"/>
  <c r="D192" i="1" s="1"/>
  <c r="B323" i="1"/>
  <c r="E322" i="1"/>
  <c r="C322" i="1"/>
  <c r="J192" i="1" l="1"/>
  <c r="L192" i="1" s="1"/>
  <c r="F192" i="1"/>
  <c r="H192" i="1" s="1"/>
  <c r="B324" i="1"/>
  <c r="E323" i="1"/>
  <c r="C323" i="1"/>
  <c r="I192" i="1" l="1"/>
  <c r="K192" i="1" s="1"/>
  <c r="D193" i="1" s="1"/>
  <c r="B325" i="1"/>
  <c r="E324" i="1"/>
  <c r="C324" i="1"/>
  <c r="F193" i="1" l="1"/>
  <c r="H193" i="1" s="1"/>
  <c r="J193" i="1"/>
  <c r="L193" i="1" s="1"/>
  <c r="B326" i="1"/>
  <c r="C325" i="1"/>
  <c r="E325" i="1"/>
  <c r="I193" i="1" l="1"/>
  <c r="K193" i="1" s="1"/>
  <c r="D194" i="1" s="1"/>
  <c r="J194" i="1" s="1"/>
  <c r="L194" i="1" s="1"/>
  <c r="E326" i="1"/>
  <c r="B327" i="1"/>
  <c r="C326" i="1"/>
  <c r="F194" i="1" l="1"/>
  <c r="H194" i="1" s="1"/>
  <c r="I194" i="1" s="1"/>
  <c r="K194" i="1" s="1"/>
  <c r="D195" i="1" s="1"/>
  <c r="B328" i="1"/>
  <c r="E327" i="1"/>
  <c r="C327" i="1"/>
  <c r="F195" i="1" l="1"/>
  <c r="H195" i="1" s="1"/>
  <c r="J195" i="1"/>
  <c r="L195" i="1" s="1"/>
  <c r="B329" i="1"/>
  <c r="C328" i="1"/>
  <c r="E328" i="1"/>
  <c r="I195" i="1" l="1"/>
  <c r="K195" i="1" s="1"/>
  <c r="D196" i="1" s="1"/>
  <c r="J196" i="1" s="1"/>
  <c r="L196" i="1" s="1"/>
  <c r="B330" i="1"/>
  <c r="C329" i="1"/>
  <c r="E329" i="1"/>
  <c r="F196" i="1" l="1"/>
  <c r="H196" i="1" s="1"/>
  <c r="I196" i="1" s="1"/>
  <c r="K196" i="1" s="1"/>
  <c r="D197" i="1" s="1"/>
  <c r="F197" i="1" s="1"/>
  <c r="H197" i="1" s="1"/>
  <c r="E330" i="1"/>
  <c r="B331" i="1"/>
  <c r="C330" i="1"/>
  <c r="J197" i="1" l="1"/>
  <c r="L197" i="1" s="1"/>
  <c r="B332" i="1"/>
  <c r="E331" i="1"/>
  <c r="C331" i="1"/>
  <c r="I197" i="1" l="1"/>
  <c r="K197" i="1" s="1"/>
  <c r="D198" i="1" s="1"/>
  <c r="J198" i="1" s="1"/>
  <c r="L198" i="1" s="1"/>
  <c r="B333" i="1"/>
  <c r="E332" i="1"/>
  <c r="C332" i="1"/>
  <c r="F198" i="1" l="1"/>
  <c r="H198" i="1" s="1"/>
  <c r="I198" i="1" s="1"/>
  <c r="K198" i="1" s="1"/>
  <c r="D199" i="1" s="1"/>
  <c r="J199" i="1" s="1"/>
  <c r="L199" i="1" s="1"/>
  <c r="B334" i="1"/>
  <c r="E333" i="1"/>
  <c r="C333" i="1"/>
  <c r="F199" i="1" l="1"/>
  <c r="H199" i="1" s="1"/>
  <c r="I199" i="1" s="1"/>
  <c r="K199" i="1" s="1"/>
  <c r="D200" i="1" s="1"/>
  <c r="F200" i="1" s="1"/>
  <c r="H200" i="1" s="1"/>
  <c r="B335" i="1"/>
  <c r="E334" i="1"/>
  <c r="C334" i="1"/>
  <c r="J200" i="1" l="1"/>
  <c r="L200" i="1" s="1"/>
  <c r="B336" i="1"/>
  <c r="C335" i="1"/>
  <c r="E335" i="1"/>
  <c r="I200" i="1" l="1"/>
  <c r="K200" i="1" s="1"/>
  <c r="D201" i="1" s="1"/>
  <c r="J201" i="1" s="1"/>
  <c r="L201" i="1" s="1"/>
  <c r="E336" i="1"/>
  <c r="B337" i="1"/>
  <c r="C336" i="1"/>
  <c r="F201" i="1" l="1"/>
  <c r="H201" i="1" s="1"/>
  <c r="I201" i="1" s="1"/>
  <c r="K201" i="1" s="1"/>
  <c r="D202" i="1" s="1"/>
  <c r="J202" i="1" s="1"/>
  <c r="L202" i="1" s="1"/>
  <c r="B338" i="1"/>
  <c r="E337" i="1"/>
  <c r="C337" i="1"/>
  <c r="F202" i="1" l="1"/>
  <c r="H202" i="1" s="1"/>
  <c r="I202" i="1" s="1"/>
  <c r="B339" i="1"/>
  <c r="E338" i="1"/>
  <c r="C338" i="1"/>
  <c r="K202" i="1" l="1"/>
  <c r="D203" i="1" s="1"/>
  <c r="F203" i="1" s="1"/>
  <c r="H203" i="1" s="1"/>
  <c r="B340" i="1"/>
  <c r="C339" i="1"/>
  <c r="E339" i="1"/>
  <c r="J203" i="1" l="1"/>
  <c r="L203" i="1" s="1"/>
  <c r="B341" i="1"/>
  <c r="E340" i="1"/>
  <c r="C340" i="1"/>
  <c r="I203" i="1" l="1"/>
  <c r="K203" i="1" s="1"/>
  <c r="D204" i="1" s="1"/>
  <c r="F204" i="1" s="1"/>
  <c r="H204" i="1" s="1"/>
  <c r="B342" i="1"/>
  <c r="E341" i="1"/>
  <c r="C341" i="1"/>
  <c r="J204" i="1" l="1"/>
  <c r="L204" i="1" s="1"/>
  <c r="B343" i="1"/>
  <c r="E342" i="1"/>
  <c r="C342" i="1"/>
  <c r="I204" i="1" l="1"/>
  <c r="K204" i="1" s="1"/>
  <c r="D205" i="1" s="1"/>
  <c r="J205" i="1" s="1"/>
  <c r="L205" i="1" s="1"/>
  <c r="B344" i="1"/>
  <c r="C343" i="1"/>
  <c r="E343" i="1"/>
  <c r="F205" i="1" l="1"/>
  <c r="H205" i="1" s="1"/>
  <c r="I205" i="1" s="1"/>
  <c r="E344" i="1"/>
  <c r="B345" i="1"/>
  <c r="C344" i="1"/>
  <c r="K205" i="1" l="1"/>
  <c r="D206" i="1" s="1"/>
  <c r="F206" i="1" s="1"/>
  <c r="H206" i="1" s="1"/>
  <c r="B346" i="1"/>
  <c r="C345" i="1"/>
  <c r="E345" i="1"/>
  <c r="J206" i="1" l="1"/>
  <c r="L206" i="1" s="1"/>
  <c r="B347" i="1"/>
  <c r="E346" i="1"/>
  <c r="C346" i="1"/>
  <c r="I206" i="1" l="1"/>
  <c r="K206" i="1" s="1"/>
  <c r="D207" i="1" s="1"/>
  <c r="J207" i="1" s="1"/>
  <c r="L207" i="1" s="1"/>
  <c r="B348" i="1"/>
  <c r="C347" i="1"/>
  <c r="E347" i="1"/>
  <c r="F207" i="1" l="1"/>
  <c r="H207" i="1" s="1"/>
  <c r="I207" i="1" s="1"/>
  <c r="K207" i="1" s="1"/>
  <c r="D208" i="1" s="1"/>
  <c r="F208" i="1" s="1"/>
  <c r="H208" i="1" s="1"/>
  <c r="B349" i="1"/>
  <c r="E348" i="1"/>
  <c r="C348" i="1"/>
  <c r="J208" i="1" l="1"/>
  <c r="L208" i="1" s="1"/>
  <c r="B350" i="1"/>
  <c r="E349" i="1"/>
  <c r="C349" i="1"/>
  <c r="I208" i="1" l="1"/>
  <c r="K208" i="1" s="1"/>
  <c r="D209" i="1" s="1"/>
  <c r="J209" i="1" s="1"/>
  <c r="L209" i="1" s="1"/>
  <c r="E350" i="1"/>
  <c r="B351" i="1"/>
  <c r="C350" i="1"/>
  <c r="F209" i="1" l="1"/>
  <c r="H209" i="1" s="1"/>
  <c r="I209" i="1" s="1"/>
  <c r="K209" i="1" s="1"/>
  <c r="D210" i="1" s="1"/>
  <c r="F210" i="1" s="1"/>
  <c r="H210" i="1" s="1"/>
  <c r="B352" i="1"/>
  <c r="C351" i="1"/>
  <c r="E351" i="1"/>
  <c r="J210" i="1" l="1"/>
  <c r="L210" i="1" s="1"/>
  <c r="C352" i="1"/>
  <c r="B353" i="1"/>
  <c r="E352" i="1"/>
  <c r="I210" i="1" l="1"/>
  <c r="K210" i="1" s="1"/>
  <c r="D211" i="1" s="1"/>
  <c r="J211" i="1" s="1"/>
  <c r="L211" i="1" s="1"/>
  <c r="B354" i="1"/>
  <c r="E353" i="1"/>
  <c r="C353" i="1"/>
  <c r="F211" i="1" l="1"/>
  <c r="H211" i="1" s="1"/>
  <c r="I211" i="1" s="1"/>
  <c r="K211" i="1" s="1"/>
  <c r="D212" i="1" s="1"/>
  <c r="F212" i="1" s="1"/>
  <c r="H212" i="1" s="1"/>
  <c r="B355" i="1"/>
  <c r="E354" i="1"/>
  <c r="C354" i="1"/>
  <c r="J212" i="1" l="1"/>
  <c r="L212" i="1" s="1"/>
  <c r="B356" i="1"/>
  <c r="E355" i="1"/>
  <c r="C355" i="1"/>
  <c r="I212" i="1" l="1"/>
  <c r="K212" i="1" s="1"/>
  <c r="D213" i="1" s="1"/>
  <c r="F213" i="1" s="1"/>
  <c r="H213" i="1" s="1"/>
  <c r="E356" i="1"/>
  <c r="B357" i="1"/>
  <c r="C356" i="1"/>
  <c r="J213" i="1" l="1"/>
  <c r="L213" i="1" s="1"/>
  <c r="B358" i="1"/>
  <c r="E357" i="1"/>
  <c r="C357" i="1"/>
  <c r="I213" i="1" l="1"/>
  <c r="K213" i="1" s="1"/>
  <c r="D214" i="1" s="1"/>
  <c r="J214" i="1" s="1"/>
  <c r="L214" i="1" s="1"/>
  <c r="C358" i="1"/>
  <c r="B359" i="1"/>
  <c r="E358" i="1"/>
  <c r="F214" i="1" l="1"/>
  <c r="H214" i="1" s="1"/>
  <c r="I214" i="1" s="1"/>
  <c r="K214" i="1" s="1"/>
  <c r="D215" i="1" s="1"/>
  <c r="F215" i="1" s="1"/>
  <c r="H215" i="1" s="1"/>
  <c r="B360" i="1"/>
  <c r="E359" i="1"/>
  <c r="C359" i="1"/>
  <c r="J215" i="1" l="1"/>
  <c r="L215" i="1" s="1"/>
  <c r="B361" i="1"/>
  <c r="E360" i="1"/>
  <c r="C360" i="1"/>
  <c r="I215" i="1" l="1"/>
  <c r="K215" i="1" s="1"/>
  <c r="D216" i="1" s="1"/>
  <c r="F216" i="1" s="1"/>
  <c r="H216" i="1" s="1"/>
  <c r="B362" i="1"/>
  <c r="E361" i="1"/>
  <c r="C361" i="1"/>
  <c r="J216" i="1" l="1"/>
  <c r="L216" i="1" s="1"/>
  <c r="B363" i="1"/>
  <c r="E362" i="1"/>
  <c r="C362" i="1"/>
  <c r="I216" i="1" l="1"/>
  <c r="K216" i="1" s="1"/>
  <c r="D217" i="1" s="1"/>
  <c r="J217" i="1" s="1"/>
  <c r="L217" i="1" s="1"/>
  <c r="B364" i="1"/>
  <c r="C363" i="1"/>
  <c r="E363" i="1"/>
  <c r="F217" i="1" l="1"/>
  <c r="H217" i="1" s="1"/>
  <c r="I217" i="1" s="1"/>
  <c r="K217" i="1" s="1"/>
  <c r="D218" i="1" s="1"/>
  <c r="F218" i="1" s="1"/>
  <c r="H218" i="1" s="1"/>
  <c r="C364" i="1"/>
  <c r="B365" i="1"/>
  <c r="E364" i="1"/>
  <c r="J218" i="1" l="1"/>
  <c r="L218" i="1" s="1"/>
  <c r="B366" i="1"/>
  <c r="C365" i="1"/>
  <c r="E365" i="1"/>
  <c r="I218" i="1" l="1"/>
  <c r="K218" i="1" s="1"/>
  <c r="D219" i="1" s="1"/>
  <c r="F219" i="1" s="1"/>
  <c r="H219" i="1" s="1"/>
  <c r="E366" i="1"/>
  <c r="B367" i="1"/>
  <c r="C366" i="1"/>
  <c r="J219" i="1" l="1"/>
  <c r="L219" i="1" s="1"/>
  <c r="B368" i="1"/>
  <c r="E367" i="1"/>
  <c r="C367" i="1"/>
  <c r="I219" i="1" l="1"/>
  <c r="K219" i="1" s="1"/>
  <c r="D220" i="1" s="1"/>
  <c r="J220" i="1" s="1"/>
  <c r="L220" i="1" s="1"/>
  <c r="C368" i="1"/>
  <c r="B369" i="1"/>
  <c r="E368" i="1"/>
  <c r="F220" i="1" l="1"/>
  <c r="H220" i="1" s="1"/>
  <c r="I220" i="1" s="1"/>
  <c r="K220" i="1" s="1"/>
  <c r="D221" i="1" s="1"/>
  <c r="J221" i="1" s="1"/>
  <c r="L221" i="1" s="1"/>
  <c r="B370" i="1"/>
  <c r="E369" i="1"/>
  <c r="C369" i="1"/>
  <c r="F221" i="1" l="1"/>
  <c r="H221" i="1" s="1"/>
  <c r="I221" i="1" s="1"/>
  <c r="K221" i="1" s="1"/>
  <c r="D222" i="1" s="1"/>
  <c r="E370" i="1"/>
  <c r="B371" i="1"/>
  <c r="C370" i="1"/>
  <c r="F222" i="1" l="1"/>
  <c r="H222" i="1" s="1"/>
  <c r="J222" i="1"/>
  <c r="L222" i="1" s="1"/>
  <c r="B372" i="1"/>
  <c r="C371" i="1"/>
  <c r="E371" i="1"/>
  <c r="I222" i="1" l="1"/>
  <c r="K222" i="1" s="1"/>
  <c r="D223" i="1" s="1"/>
  <c r="F223" i="1" s="1"/>
  <c r="H223" i="1" s="1"/>
  <c r="E372" i="1"/>
  <c r="B373" i="1"/>
  <c r="C372" i="1"/>
  <c r="J223" i="1" l="1"/>
  <c r="L223" i="1" s="1"/>
  <c r="B374" i="1"/>
  <c r="C373" i="1"/>
  <c r="E373" i="1"/>
  <c r="I223" i="1" l="1"/>
  <c r="K223" i="1" s="1"/>
  <c r="D224" i="1" s="1"/>
  <c r="J224" i="1" s="1"/>
  <c r="L224" i="1" s="1"/>
  <c r="B375" i="1"/>
  <c r="E374" i="1"/>
  <c r="C374" i="1"/>
  <c r="F224" i="1" l="1"/>
  <c r="H224" i="1" s="1"/>
  <c r="I224" i="1" s="1"/>
  <c r="K224" i="1" s="1"/>
  <c r="D225" i="1" s="1"/>
  <c r="B376" i="1"/>
  <c r="E375" i="1"/>
  <c r="C375" i="1"/>
  <c r="J225" i="1" l="1"/>
  <c r="L225" i="1" s="1"/>
  <c r="F225" i="1"/>
  <c r="H225" i="1" s="1"/>
  <c r="E376" i="1"/>
  <c r="B377" i="1"/>
  <c r="C376" i="1"/>
  <c r="I225" i="1" l="1"/>
  <c r="K225" i="1" s="1"/>
  <c r="D226" i="1" s="1"/>
  <c r="F226" i="1" s="1"/>
  <c r="H226" i="1" s="1"/>
  <c r="B378" i="1"/>
  <c r="C377" i="1"/>
  <c r="E377" i="1"/>
  <c r="J226" i="1" l="1"/>
  <c r="L226" i="1" s="1"/>
  <c r="B379" i="1"/>
  <c r="E378" i="1"/>
  <c r="C378" i="1"/>
  <c r="I226" i="1" l="1"/>
  <c r="K226" i="1" s="1"/>
  <c r="D227" i="1" s="1"/>
  <c r="J227" i="1" s="1"/>
  <c r="L227" i="1" s="1"/>
  <c r="B380" i="1"/>
  <c r="C379" i="1"/>
  <c r="E379" i="1"/>
  <c r="F227" i="1" l="1"/>
  <c r="H227" i="1" s="1"/>
  <c r="I227" i="1" s="1"/>
  <c r="K227" i="1" s="1"/>
  <c r="D228" i="1" s="1"/>
  <c r="B381" i="1"/>
  <c r="C380" i="1"/>
  <c r="E380" i="1"/>
  <c r="F228" i="1" l="1"/>
  <c r="H228" i="1" s="1"/>
  <c r="J228" i="1"/>
  <c r="L228" i="1" s="1"/>
  <c r="B382" i="1"/>
  <c r="C381" i="1"/>
  <c r="E381" i="1"/>
  <c r="I228" i="1" l="1"/>
  <c r="K228" i="1" s="1"/>
  <c r="D229" i="1" s="1"/>
  <c r="J229" i="1" s="1"/>
  <c r="L229" i="1" s="1"/>
  <c r="B383" i="1"/>
  <c r="C382" i="1"/>
  <c r="E382" i="1"/>
  <c r="F229" i="1" l="1"/>
  <c r="H229" i="1" s="1"/>
  <c r="I229" i="1" s="1"/>
  <c r="K229" i="1" s="1"/>
  <c r="D230" i="1" s="1"/>
  <c r="F230" i="1" s="1"/>
  <c r="H230" i="1" s="1"/>
  <c r="B384" i="1"/>
  <c r="E383" i="1"/>
  <c r="C383" i="1"/>
  <c r="J230" i="1" l="1"/>
  <c r="L230" i="1" s="1"/>
  <c r="B385" i="1"/>
  <c r="E384" i="1"/>
  <c r="C384" i="1"/>
  <c r="I230" i="1" l="1"/>
  <c r="K230" i="1" s="1"/>
  <c r="D231" i="1" s="1"/>
  <c r="B386" i="1"/>
  <c r="C385" i="1"/>
  <c r="E385" i="1"/>
  <c r="F231" i="1" l="1"/>
  <c r="H231" i="1" s="1"/>
  <c r="J231" i="1"/>
  <c r="L231" i="1" s="1"/>
  <c r="B387" i="1"/>
  <c r="E386" i="1"/>
  <c r="C386" i="1"/>
  <c r="I231" i="1" l="1"/>
  <c r="K231" i="1" s="1"/>
  <c r="D232" i="1" s="1"/>
  <c r="J232" i="1" s="1"/>
  <c r="L232" i="1" s="1"/>
  <c r="C387" i="1"/>
  <c r="B388" i="1"/>
  <c r="E387" i="1"/>
  <c r="F232" i="1" l="1"/>
  <c r="H232" i="1" s="1"/>
  <c r="I232" i="1" s="1"/>
  <c r="K232" i="1" s="1"/>
  <c r="D233" i="1" s="1"/>
  <c r="B389" i="1"/>
  <c r="C388" i="1"/>
  <c r="E388" i="1"/>
  <c r="F233" i="1" l="1"/>
  <c r="H233" i="1" s="1"/>
  <c r="J233" i="1"/>
  <c r="L233" i="1" s="1"/>
  <c r="E389" i="1"/>
  <c r="B390" i="1"/>
  <c r="C389" i="1"/>
  <c r="I233" i="1" l="1"/>
  <c r="K233" i="1" s="1"/>
  <c r="D234" i="1" s="1"/>
  <c r="F234" i="1" s="1"/>
  <c r="H234" i="1" s="1"/>
  <c r="B391" i="1"/>
  <c r="C390" i="1"/>
  <c r="E390" i="1"/>
  <c r="J234" i="1" l="1"/>
  <c r="L234" i="1" s="1"/>
  <c r="C391" i="1"/>
  <c r="B392" i="1"/>
  <c r="E391" i="1"/>
  <c r="I234" i="1" l="1"/>
  <c r="K234" i="1" s="1"/>
  <c r="D235" i="1" s="1"/>
  <c r="B393" i="1"/>
  <c r="E392" i="1"/>
  <c r="C392" i="1"/>
  <c r="J235" i="1" l="1"/>
  <c r="L235" i="1" s="1"/>
  <c r="F235" i="1"/>
  <c r="H235" i="1" s="1"/>
  <c r="E393" i="1"/>
  <c r="B394" i="1"/>
  <c r="C393" i="1"/>
  <c r="I235" i="1" l="1"/>
  <c r="K235" i="1" s="1"/>
  <c r="D236" i="1" s="1"/>
  <c r="B395" i="1"/>
  <c r="C394" i="1"/>
  <c r="E394" i="1"/>
  <c r="J236" i="1" l="1"/>
  <c r="L236" i="1" s="1"/>
  <c r="F236" i="1"/>
  <c r="H236" i="1" s="1"/>
  <c r="E395" i="1"/>
  <c r="B396" i="1"/>
  <c r="C395" i="1"/>
  <c r="I236" i="1" l="1"/>
  <c r="K236" i="1" s="1"/>
  <c r="D237" i="1" s="1"/>
  <c r="B397" i="1"/>
  <c r="E396" i="1"/>
  <c r="C396" i="1"/>
  <c r="F237" i="1" l="1"/>
  <c r="H237" i="1" s="1"/>
  <c r="J237" i="1"/>
  <c r="L237" i="1" s="1"/>
  <c r="E397" i="1"/>
  <c r="B398" i="1"/>
  <c r="C397" i="1"/>
  <c r="I237" i="1" l="1"/>
  <c r="K237" i="1" s="1"/>
  <c r="D238" i="1" s="1"/>
  <c r="J238" i="1" s="1"/>
  <c r="L238" i="1" s="1"/>
  <c r="B399" i="1"/>
  <c r="E398" i="1"/>
  <c r="C398" i="1"/>
  <c r="F238" i="1" l="1"/>
  <c r="H238" i="1" s="1"/>
  <c r="I238" i="1" s="1"/>
  <c r="K238" i="1" s="1"/>
  <c r="D239" i="1" s="1"/>
  <c r="J239" i="1" s="1"/>
  <c r="L239" i="1" s="1"/>
  <c r="C399" i="1"/>
  <c r="B400" i="1"/>
  <c r="E399" i="1"/>
  <c r="F239" i="1" l="1"/>
  <c r="H239" i="1" s="1"/>
  <c r="I239" i="1" s="1"/>
  <c r="K239" i="1" s="1"/>
  <c r="D240" i="1" s="1"/>
  <c r="J240" i="1" s="1"/>
  <c r="L240" i="1" s="1"/>
  <c r="B401" i="1"/>
  <c r="E400" i="1"/>
  <c r="C400" i="1"/>
  <c r="F240" i="1" l="1"/>
  <c r="H240" i="1" s="1"/>
  <c r="I240" i="1" s="1"/>
  <c r="K240" i="1" s="1"/>
  <c r="D241" i="1" s="1"/>
  <c r="B402" i="1"/>
  <c r="E401" i="1"/>
  <c r="C401" i="1"/>
  <c r="F241" i="1" l="1"/>
  <c r="H241" i="1" s="1"/>
  <c r="J241" i="1"/>
  <c r="L241" i="1" s="1"/>
  <c r="B403" i="1"/>
  <c r="E402" i="1"/>
  <c r="C402" i="1"/>
  <c r="I241" i="1" l="1"/>
  <c r="K241" i="1" s="1"/>
  <c r="D242" i="1" s="1"/>
  <c r="F242" i="1" s="1"/>
  <c r="H242" i="1" s="1"/>
  <c r="E403" i="1"/>
  <c r="B404" i="1"/>
  <c r="C403" i="1"/>
  <c r="J242" i="1" l="1"/>
  <c r="L242" i="1" s="1"/>
  <c r="B405" i="1"/>
  <c r="E404" i="1"/>
  <c r="C404" i="1"/>
  <c r="I242" i="1" l="1"/>
  <c r="K242" i="1" s="1"/>
  <c r="D243" i="1" s="1"/>
  <c r="F243" i="1" s="1"/>
  <c r="H243" i="1" s="1"/>
  <c r="C405" i="1"/>
  <c r="B406" i="1"/>
  <c r="E405" i="1"/>
  <c r="J243" i="1" l="1"/>
  <c r="L243" i="1" s="1"/>
  <c r="B407" i="1"/>
  <c r="C406" i="1"/>
  <c r="E406" i="1"/>
  <c r="I243" i="1" l="1"/>
  <c r="K243" i="1" s="1"/>
  <c r="D244" i="1" s="1"/>
  <c r="C407" i="1"/>
  <c r="B408" i="1"/>
  <c r="E407" i="1"/>
  <c r="J244" i="1" l="1"/>
  <c r="L244" i="1" s="1"/>
  <c r="F244" i="1"/>
  <c r="H244" i="1" s="1"/>
  <c r="B409" i="1"/>
  <c r="C408" i="1"/>
  <c r="E408" i="1"/>
  <c r="I244" i="1" l="1"/>
  <c r="K244" i="1" s="1"/>
  <c r="D245" i="1" s="1"/>
  <c r="F245" i="1" s="1"/>
  <c r="H245" i="1" s="1"/>
  <c r="B410" i="1"/>
  <c r="E409" i="1"/>
  <c r="C409" i="1"/>
  <c r="J245" i="1" l="1"/>
  <c r="L245" i="1" s="1"/>
  <c r="B411" i="1"/>
  <c r="C410" i="1"/>
  <c r="E410" i="1"/>
  <c r="I245" i="1" l="1"/>
  <c r="K245" i="1" s="1"/>
  <c r="D246" i="1" s="1"/>
  <c r="F246" i="1" s="1"/>
  <c r="H246" i="1" s="1"/>
  <c r="C411" i="1"/>
  <c r="B412" i="1"/>
  <c r="E411" i="1"/>
  <c r="J246" i="1" l="1"/>
  <c r="L246" i="1" s="1"/>
  <c r="B413" i="1"/>
  <c r="E412" i="1"/>
  <c r="C412" i="1"/>
  <c r="I246" i="1" l="1"/>
  <c r="K246" i="1" s="1"/>
  <c r="D247" i="1" s="1"/>
  <c r="F247" i="1" s="1"/>
  <c r="H247" i="1" s="1"/>
  <c r="E413" i="1"/>
  <c r="B414" i="1"/>
  <c r="C413" i="1"/>
  <c r="J247" i="1" l="1"/>
  <c r="L247" i="1" s="1"/>
  <c r="B415" i="1"/>
  <c r="C414" i="1"/>
  <c r="E414" i="1"/>
  <c r="I247" i="1" l="1"/>
  <c r="K247" i="1" s="1"/>
  <c r="D248" i="1" s="1"/>
  <c r="J248" i="1" s="1"/>
  <c r="L248" i="1" s="1"/>
  <c r="E415" i="1"/>
  <c r="B416" i="1"/>
  <c r="C415" i="1"/>
  <c r="F248" i="1" l="1"/>
  <c r="H248" i="1" s="1"/>
  <c r="I248" i="1" s="1"/>
  <c r="K248" i="1" s="1"/>
  <c r="D249" i="1" s="1"/>
  <c r="J249" i="1" s="1"/>
  <c r="L249" i="1" s="1"/>
  <c r="B417" i="1"/>
  <c r="C416" i="1"/>
  <c r="E416" i="1"/>
  <c r="F249" i="1" l="1"/>
  <c r="H249" i="1" s="1"/>
  <c r="I249" i="1" s="1"/>
  <c r="K249" i="1" s="1"/>
  <c r="D250" i="1" s="1"/>
  <c r="J250" i="1" s="1"/>
  <c r="L250" i="1" s="1"/>
  <c r="E417" i="1"/>
  <c r="B418" i="1"/>
  <c r="C417" i="1"/>
  <c r="F250" i="1" l="1"/>
  <c r="H250" i="1" s="1"/>
  <c r="I250" i="1" s="1"/>
  <c r="K250" i="1" s="1"/>
  <c r="D251" i="1" s="1"/>
  <c r="B419" i="1"/>
  <c r="C418" i="1"/>
  <c r="E418" i="1"/>
  <c r="F251" i="1" l="1"/>
  <c r="H251" i="1" s="1"/>
  <c r="J251" i="1"/>
  <c r="L251" i="1" s="1"/>
  <c r="B420" i="1"/>
  <c r="C419" i="1"/>
  <c r="E419" i="1"/>
  <c r="I251" i="1" l="1"/>
  <c r="K251" i="1" s="1"/>
  <c r="D252" i="1" s="1"/>
  <c r="B421" i="1"/>
  <c r="E420" i="1"/>
  <c r="C420" i="1"/>
  <c r="J252" i="1" l="1"/>
  <c r="L252" i="1" s="1"/>
  <c r="F252" i="1"/>
  <c r="H252" i="1" s="1"/>
  <c r="B422" i="1"/>
  <c r="C421" i="1"/>
  <c r="E421" i="1"/>
  <c r="I252" i="1" l="1"/>
  <c r="K252" i="1" s="1"/>
  <c r="D253" i="1" s="1"/>
  <c r="B423" i="1"/>
  <c r="E422" i="1"/>
  <c r="C422" i="1"/>
  <c r="J253" i="1" l="1"/>
  <c r="L253" i="1" s="1"/>
  <c r="F253" i="1"/>
  <c r="H253" i="1" s="1"/>
  <c r="B424" i="1"/>
  <c r="C423" i="1"/>
  <c r="E423" i="1"/>
  <c r="I253" i="1" l="1"/>
  <c r="K253" i="1" s="1"/>
  <c r="D254" i="1" s="1"/>
  <c r="B425" i="1"/>
  <c r="C424" i="1"/>
  <c r="E424" i="1"/>
  <c r="J254" i="1" l="1"/>
  <c r="L254" i="1" s="1"/>
  <c r="F254" i="1"/>
  <c r="H254" i="1" s="1"/>
  <c r="C425" i="1"/>
  <c r="E425" i="1"/>
  <c r="B426" i="1"/>
  <c r="I254" i="1" l="1"/>
  <c r="K254" i="1" s="1"/>
  <c r="D255" i="1" s="1"/>
  <c r="J255" i="1" s="1"/>
  <c r="L255" i="1" s="1"/>
  <c r="B427" i="1"/>
  <c r="E426" i="1"/>
  <c r="C426" i="1"/>
  <c r="F255" i="1" l="1"/>
  <c r="H255" i="1" s="1"/>
  <c r="I255" i="1" s="1"/>
  <c r="K255" i="1" s="1"/>
  <c r="D256" i="1" s="1"/>
  <c r="F256" i="1" s="1"/>
  <c r="H256" i="1" s="1"/>
  <c r="C427" i="1"/>
  <c r="B428" i="1"/>
  <c r="E427" i="1"/>
  <c r="J256" i="1" l="1"/>
  <c r="L256" i="1" s="1"/>
  <c r="B429" i="1"/>
  <c r="E428" i="1"/>
  <c r="C428" i="1"/>
  <c r="I256" i="1" l="1"/>
  <c r="K256" i="1" s="1"/>
  <c r="D257" i="1" s="1"/>
  <c r="J257" i="1" s="1"/>
  <c r="L257" i="1" s="1"/>
  <c r="B430" i="1"/>
  <c r="E429" i="1"/>
  <c r="C429" i="1"/>
  <c r="F257" i="1" l="1"/>
  <c r="H257" i="1" s="1"/>
  <c r="I257" i="1" s="1"/>
  <c r="K257" i="1" s="1"/>
  <c r="D258" i="1" s="1"/>
  <c r="F258" i="1" s="1"/>
  <c r="H258" i="1" s="1"/>
  <c r="B431" i="1"/>
  <c r="C430" i="1"/>
  <c r="E430" i="1"/>
  <c r="J258" i="1" l="1"/>
  <c r="L258" i="1" s="1"/>
  <c r="C431" i="1"/>
  <c r="B432" i="1"/>
  <c r="E431" i="1"/>
  <c r="I258" i="1" l="1"/>
  <c r="K258" i="1" s="1"/>
  <c r="D259" i="1" s="1"/>
  <c r="J259" i="1" s="1"/>
  <c r="L259" i="1" s="1"/>
  <c r="B433" i="1"/>
  <c r="E432" i="1"/>
  <c r="C432" i="1"/>
  <c r="F259" i="1" l="1"/>
  <c r="H259" i="1" s="1"/>
  <c r="I259" i="1" s="1"/>
  <c r="K259" i="1" s="1"/>
  <c r="D260" i="1" s="1"/>
  <c r="F260" i="1" s="1"/>
  <c r="H260" i="1" s="1"/>
  <c r="B434" i="1"/>
  <c r="C433" i="1"/>
  <c r="E433" i="1"/>
  <c r="J260" i="1" l="1"/>
  <c r="L260" i="1" s="1"/>
  <c r="B435" i="1"/>
  <c r="E434" i="1"/>
  <c r="C434" i="1"/>
  <c r="I260" i="1" l="1"/>
  <c r="K260" i="1" s="1"/>
  <c r="D261" i="1" s="1"/>
  <c r="F261" i="1" s="1"/>
  <c r="H261" i="1" s="1"/>
  <c r="C435" i="1"/>
  <c r="B436" i="1"/>
  <c r="E435" i="1"/>
  <c r="J261" i="1" l="1"/>
  <c r="L261" i="1" s="1"/>
  <c r="B437" i="1"/>
  <c r="C436" i="1"/>
  <c r="E436" i="1"/>
  <c r="I261" i="1" l="1"/>
  <c r="K261" i="1" s="1"/>
  <c r="D262" i="1" s="1"/>
  <c r="J262" i="1" s="1"/>
  <c r="L262" i="1" s="1"/>
  <c r="B438" i="1"/>
  <c r="C437" i="1"/>
  <c r="E437" i="1"/>
  <c r="F262" i="1" l="1"/>
  <c r="H262" i="1" s="1"/>
  <c r="I262" i="1" s="1"/>
  <c r="K262" i="1" s="1"/>
  <c r="D263" i="1" s="1"/>
  <c r="B439" i="1"/>
  <c r="C438" i="1"/>
  <c r="E438" i="1"/>
  <c r="F263" i="1" l="1"/>
  <c r="H263" i="1" s="1"/>
  <c r="J263" i="1"/>
  <c r="L263" i="1" s="1"/>
  <c r="B440" i="1"/>
  <c r="E439" i="1"/>
  <c r="C439" i="1"/>
  <c r="I263" i="1" l="1"/>
  <c r="K263" i="1" s="1"/>
  <c r="D264" i="1" s="1"/>
  <c r="B441" i="1"/>
  <c r="C440" i="1"/>
  <c r="E440" i="1"/>
  <c r="F264" i="1" l="1"/>
  <c r="H264" i="1" s="1"/>
  <c r="J264" i="1"/>
  <c r="L264" i="1" s="1"/>
  <c r="E441" i="1"/>
  <c r="B442" i="1"/>
  <c r="C441" i="1"/>
  <c r="I264" i="1" l="1"/>
  <c r="K264" i="1" s="1"/>
  <c r="D265" i="1" s="1"/>
  <c r="B443" i="1"/>
  <c r="C442" i="1"/>
  <c r="E442" i="1"/>
  <c r="F265" i="1" l="1"/>
  <c r="H265" i="1" s="1"/>
  <c r="J265" i="1"/>
  <c r="L265" i="1" s="1"/>
  <c r="C443" i="1"/>
  <c r="B444" i="1"/>
  <c r="E443" i="1"/>
  <c r="I265" i="1" l="1"/>
  <c r="K265" i="1" s="1"/>
  <c r="D266" i="1" s="1"/>
  <c r="B445" i="1"/>
  <c r="C444" i="1"/>
  <c r="E444" i="1"/>
  <c r="J266" i="1" l="1"/>
  <c r="L266" i="1" s="1"/>
  <c r="F266" i="1"/>
  <c r="H266" i="1" s="1"/>
  <c r="E445" i="1"/>
  <c r="B446" i="1"/>
  <c r="C445" i="1"/>
  <c r="I266" i="1" l="1"/>
  <c r="K266" i="1" s="1"/>
  <c r="D267" i="1" s="1"/>
  <c r="J267" i="1" s="1"/>
  <c r="L267" i="1" s="1"/>
  <c r="B447" i="1"/>
  <c r="E446" i="1"/>
  <c r="C446" i="1"/>
  <c r="F267" i="1" l="1"/>
  <c r="H267" i="1" s="1"/>
  <c r="I267" i="1" s="1"/>
  <c r="K267" i="1" s="1"/>
  <c r="D268" i="1" s="1"/>
  <c r="J268" i="1" s="1"/>
  <c r="L268" i="1" s="1"/>
  <c r="B448" i="1"/>
  <c r="C447" i="1"/>
  <c r="E447" i="1"/>
  <c r="F268" i="1" l="1"/>
  <c r="H268" i="1" s="1"/>
  <c r="I268" i="1" s="1"/>
  <c r="K268" i="1" s="1"/>
  <c r="D269" i="1" s="1"/>
  <c r="J269" i="1" s="1"/>
  <c r="L269" i="1" s="1"/>
  <c r="B449" i="1"/>
  <c r="E448" i="1"/>
  <c r="C448" i="1"/>
  <c r="F269" i="1" l="1"/>
  <c r="H269" i="1" s="1"/>
  <c r="I269" i="1" s="1"/>
  <c r="K269" i="1" s="1"/>
  <c r="D270" i="1" s="1"/>
  <c r="B450" i="1"/>
  <c r="C449" i="1"/>
  <c r="E449" i="1"/>
  <c r="F270" i="1" l="1"/>
  <c r="H270" i="1" s="1"/>
  <c r="J270" i="1"/>
  <c r="L270" i="1" s="1"/>
  <c r="B451" i="1"/>
  <c r="C450" i="1"/>
  <c r="E450" i="1"/>
  <c r="I270" i="1" l="1"/>
  <c r="K270" i="1" s="1"/>
  <c r="D271" i="1" s="1"/>
  <c r="J271" i="1" s="1"/>
  <c r="L271" i="1" s="1"/>
  <c r="B452" i="1"/>
  <c r="E451" i="1"/>
  <c r="C451" i="1"/>
  <c r="F271" i="1" l="1"/>
  <c r="H271" i="1" s="1"/>
  <c r="I271" i="1" s="1"/>
  <c r="K271" i="1" s="1"/>
  <c r="D272" i="1" s="1"/>
  <c r="B453" i="1"/>
  <c r="E452" i="1"/>
  <c r="C452" i="1"/>
  <c r="J272" i="1" l="1"/>
  <c r="L272" i="1" s="1"/>
  <c r="F272" i="1"/>
  <c r="H272" i="1" s="1"/>
  <c r="E453" i="1"/>
  <c r="B454" i="1"/>
  <c r="C453" i="1"/>
  <c r="I272" i="1" l="1"/>
  <c r="K272" i="1" s="1"/>
  <c r="D273" i="1" s="1"/>
  <c r="B455" i="1"/>
  <c r="E454" i="1"/>
  <c r="C454" i="1"/>
  <c r="F273" i="1" l="1"/>
  <c r="H273" i="1" s="1"/>
  <c r="J273" i="1"/>
  <c r="L273" i="1" s="1"/>
  <c r="B456" i="1"/>
  <c r="E455" i="1"/>
  <c r="C455" i="1"/>
  <c r="I273" i="1" l="1"/>
  <c r="K273" i="1" s="1"/>
  <c r="D274" i="1" s="1"/>
  <c r="B457" i="1"/>
  <c r="C456" i="1"/>
  <c r="E456" i="1"/>
  <c r="J274" i="1" l="1"/>
  <c r="L274" i="1" s="1"/>
  <c r="F274" i="1"/>
  <c r="H274" i="1" s="1"/>
  <c r="B458" i="1"/>
  <c r="E457" i="1"/>
  <c r="C457" i="1"/>
  <c r="I274" i="1" l="1"/>
  <c r="K274" i="1" s="1"/>
  <c r="D275" i="1" s="1"/>
  <c r="B459" i="1"/>
  <c r="E458" i="1"/>
  <c r="C458" i="1"/>
  <c r="J275" i="1" l="1"/>
  <c r="L275" i="1" s="1"/>
  <c r="F275" i="1"/>
  <c r="H275" i="1" s="1"/>
  <c r="C459" i="1"/>
  <c r="B460" i="1"/>
  <c r="E459" i="1"/>
  <c r="I275" i="1" l="1"/>
  <c r="K275" i="1" s="1"/>
  <c r="D276" i="1" s="1"/>
  <c r="B461" i="1"/>
  <c r="C460" i="1"/>
  <c r="E460" i="1"/>
  <c r="J276" i="1" l="1"/>
  <c r="L276" i="1" s="1"/>
  <c r="F276" i="1"/>
  <c r="H276" i="1" s="1"/>
  <c r="B462" i="1"/>
  <c r="E461" i="1"/>
  <c r="C461" i="1"/>
  <c r="I276" i="1" l="1"/>
  <c r="K276" i="1" s="1"/>
  <c r="D277" i="1" s="1"/>
  <c r="B463" i="1"/>
  <c r="C462" i="1"/>
  <c r="E462" i="1"/>
  <c r="J277" i="1" l="1"/>
  <c r="L277" i="1" s="1"/>
  <c r="F277" i="1"/>
  <c r="H277" i="1" s="1"/>
  <c r="B464" i="1"/>
  <c r="C463" i="1"/>
  <c r="E463" i="1"/>
  <c r="I277" i="1" l="1"/>
  <c r="K277" i="1" s="1"/>
  <c r="D278" i="1" s="1"/>
  <c r="J278" i="1" s="1"/>
  <c r="L278" i="1" s="1"/>
  <c r="C464" i="1"/>
  <c r="B465" i="1"/>
  <c r="E464" i="1"/>
  <c r="F278" i="1" l="1"/>
  <c r="H278" i="1" s="1"/>
  <c r="I278" i="1" s="1"/>
  <c r="K278" i="1" s="1"/>
  <c r="D279" i="1" s="1"/>
  <c r="B466" i="1"/>
  <c r="C465" i="1"/>
  <c r="E465" i="1"/>
  <c r="F279" i="1" l="1"/>
  <c r="H279" i="1" s="1"/>
  <c r="J279" i="1"/>
  <c r="L279" i="1" s="1"/>
  <c r="C466" i="1"/>
  <c r="B467" i="1"/>
  <c r="E466" i="1"/>
  <c r="I279" i="1" l="1"/>
  <c r="K279" i="1" s="1"/>
  <c r="D280" i="1" s="1"/>
  <c r="F280" i="1" s="1"/>
  <c r="H280" i="1" s="1"/>
  <c r="B468" i="1"/>
  <c r="E467" i="1"/>
  <c r="C467" i="1"/>
  <c r="J280" i="1" l="1"/>
  <c r="L280" i="1" s="1"/>
  <c r="C468" i="1"/>
  <c r="B469" i="1"/>
  <c r="E468" i="1"/>
  <c r="I280" i="1" l="1"/>
  <c r="K280" i="1" s="1"/>
  <c r="D281" i="1" s="1"/>
  <c r="J281" i="1" s="1"/>
  <c r="L281" i="1" s="1"/>
  <c r="B470" i="1"/>
  <c r="E469" i="1"/>
  <c r="C469" i="1"/>
  <c r="F281" i="1" l="1"/>
  <c r="H281" i="1" s="1"/>
  <c r="I281" i="1" s="1"/>
  <c r="C470" i="1"/>
  <c r="B471" i="1"/>
  <c r="E470" i="1"/>
  <c r="K281" i="1" l="1"/>
  <c r="D282" i="1" s="1"/>
  <c r="B472" i="1"/>
  <c r="E471" i="1"/>
  <c r="C471" i="1"/>
  <c r="F282" i="1" l="1"/>
  <c r="H282" i="1" s="1"/>
  <c r="J282" i="1"/>
  <c r="L282" i="1" s="1"/>
  <c r="C472" i="1"/>
  <c r="B473" i="1"/>
  <c r="E472" i="1"/>
  <c r="I282" i="1" l="1"/>
  <c r="K282" i="1" s="1"/>
  <c r="D283" i="1" s="1"/>
  <c r="B474" i="1"/>
  <c r="C473" i="1"/>
  <c r="E473" i="1"/>
  <c r="F283" i="1" l="1"/>
  <c r="H283" i="1" s="1"/>
  <c r="J283" i="1"/>
  <c r="L283" i="1" s="1"/>
  <c r="C474" i="1"/>
  <c r="B475" i="1"/>
  <c r="E474" i="1"/>
  <c r="I283" i="1" l="1"/>
  <c r="K283" i="1" s="1"/>
  <c r="D284" i="1" s="1"/>
  <c r="C475" i="1"/>
  <c r="B476" i="1"/>
  <c r="E475" i="1"/>
  <c r="J284" i="1" l="1"/>
  <c r="L284" i="1" s="1"/>
  <c r="F284" i="1"/>
  <c r="H284" i="1" s="1"/>
  <c r="C476" i="1"/>
  <c r="B477" i="1"/>
  <c r="E476" i="1"/>
  <c r="I284" i="1" l="1"/>
  <c r="K284" i="1" s="1"/>
  <c r="D285" i="1" s="1"/>
  <c r="J285" i="1" s="1"/>
  <c r="L285" i="1" s="1"/>
  <c r="B478" i="1"/>
  <c r="C477" i="1"/>
  <c r="E477" i="1"/>
  <c r="F285" i="1" l="1"/>
  <c r="H285" i="1" s="1"/>
  <c r="I285" i="1" s="1"/>
  <c r="K285" i="1" s="1"/>
  <c r="D286" i="1" s="1"/>
  <c r="F286" i="1" s="1"/>
  <c r="H286" i="1" s="1"/>
  <c r="B479" i="1"/>
  <c r="C478" i="1"/>
  <c r="E478" i="1"/>
  <c r="J286" i="1" l="1"/>
  <c r="L286" i="1" s="1"/>
  <c r="C479" i="1"/>
  <c r="B480" i="1"/>
  <c r="E479" i="1"/>
  <c r="I286" i="1" l="1"/>
  <c r="K286" i="1" s="1"/>
  <c r="D287" i="1" s="1"/>
  <c r="F287" i="1" s="1"/>
  <c r="H287" i="1" s="1"/>
  <c r="C480" i="1"/>
  <c r="B481" i="1"/>
  <c r="E480" i="1"/>
  <c r="J287" i="1" l="1"/>
  <c r="L287" i="1" s="1"/>
  <c r="B482" i="1"/>
  <c r="E481" i="1"/>
  <c r="C481" i="1"/>
  <c r="I287" i="1" l="1"/>
  <c r="K287" i="1" s="1"/>
  <c r="D288" i="1" s="1"/>
  <c r="F288" i="1" s="1"/>
  <c r="H288" i="1" s="1"/>
  <c r="C482" i="1"/>
  <c r="B483" i="1"/>
  <c r="E482" i="1"/>
  <c r="J288" i="1" l="1"/>
  <c r="L288" i="1" s="1"/>
  <c r="B484" i="1"/>
  <c r="C483" i="1"/>
  <c r="E483" i="1"/>
  <c r="I288" i="1" l="1"/>
  <c r="K288" i="1" s="1"/>
  <c r="D289" i="1" s="1"/>
  <c r="F289" i="1" s="1"/>
  <c r="H289" i="1" s="1"/>
  <c r="C484" i="1"/>
  <c r="B485" i="1"/>
  <c r="E484" i="1"/>
  <c r="J289" i="1" l="1"/>
  <c r="L289" i="1" s="1"/>
  <c r="C485" i="1"/>
  <c r="B486" i="1"/>
  <c r="E485" i="1"/>
  <c r="I289" i="1" l="1"/>
  <c r="K289" i="1" s="1"/>
  <c r="D290" i="1" s="1"/>
  <c r="J290" i="1" s="1"/>
  <c r="L290" i="1" s="1"/>
  <c r="B487" i="1"/>
  <c r="C486" i="1"/>
  <c r="E486" i="1"/>
  <c r="F290" i="1" l="1"/>
  <c r="H290" i="1" s="1"/>
  <c r="I290" i="1" s="1"/>
  <c r="K290" i="1" s="1"/>
  <c r="D291" i="1" s="1"/>
  <c r="J291" i="1" s="1"/>
  <c r="L291" i="1" s="1"/>
  <c r="C487" i="1"/>
  <c r="B488" i="1"/>
  <c r="E487" i="1"/>
  <c r="F291" i="1" l="1"/>
  <c r="H291" i="1" s="1"/>
  <c r="I291" i="1" s="1"/>
  <c r="K291" i="1" s="1"/>
  <c r="D292" i="1" s="1"/>
  <c r="J292" i="1" s="1"/>
  <c r="L292" i="1" s="1"/>
  <c r="C488" i="1"/>
  <c r="B489" i="1"/>
  <c r="E488" i="1"/>
  <c r="F292" i="1" l="1"/>
  <c r="H292" i="1" s="1"/>
  <c r="I292" i="1" s="1"/>
  <c r="C489" i="1"/>
  <c r="B490" i="1"/>
  <c r="E489" i="1"/>
  <c r="K292" i="1" l="1"/>
  <c r="D293" i="1" s="1"/>
  <c r="F293" i="1" s="1"/>
  <c r="H293" i="1" s="1"/>
  <c r="C490" i="1"/>
  <c r="B491" i="1"/>
  <c r="E490" i="1"/>
  <c r="J293" i="1" l="1"/>
  <c r="L293" i="1" s="1"/>
  <c r="B492" i="1"/>
  <c r="E491" i="1"/>
  <c r="C491" i="1"/>
  <c r="I293" i="1" l="1"/>
  <c r="K293" i="1" s="1"/>
  <c r="D294" i="1" s="1"/>
  <c r="F294" i="1" s="1"/>
  <c r="H294" i="1" s="1"/>
  <c r="B493" i="1"/>
  <c r="E492" i="1"/>
  <c r="C492" i="1"/>
  <c r="J294" i="1" l="1"/>
  <c r="L294" i="1" s="1"/>
  <c r="C493" i="1"/>
  <c r="B494" i="1"/>
  <c r="E493" i="1"/>
  <c r="I294" i="1" l="1"/>
  <c r="K294" i="1" s="1"/>
  <c r="D295" i="1" s="1"/>
  <c r="F295" i="1" s="1"/>
  <c r="H295" i="1" s="1"/>
  <c r="B495" i="1"/>
  <c r="E494" i="1"/>
  <c r="C494" i="1"/>
  <c r="J295" i="1" l="1"/>
  <c r="L295" i="1" s="1"/>
  <c r="E495" i="1"/>
  <c r="B496" i="1"/>
  <c r="C495" i="1"/>
  <c r="I295" i="1" l="1"/>
  <c r="K295" i="1" s="1"/>
  <c r="D296" i="1" s="1"/>
  <c r="F296" i="1" s="1"/>
  <c r="H296" i="1" s="1"/>
  <c r="B497" i="1"/>
  <c r="E496" i="1"/>
  <c r="C496" i="1"/>
  <c r="J296" i="1" l="1"/>
  <c r="L296" i="1" s="1"/>
  <c r="C497" i="1"/>
  <c r="B498" i="1"/>
  <c r="E497" i="1"/>
  <c r="I296" i="1" l="1"/>
  <c r="K296" i="1" s="1"/>
  <c r="D297" i="1" s="1"/>
  <c r="B499" i="1"/>
  <c r="E498" i="1"/>
  <c r="C498" i="1"/>
  <c r="J297" i="1" l="1"/>
  <c r="L297" i="1" s="1"/>
  <c r="F297" i="1"/>
  <c r="H297" i="1" s="1"/>
  <c r="E499" i="1"/>
  <c r="B500" i="1"/>
  <c r="C499" i="1"/>
  <c r="I297" i="1" l="1"/>
  <c r="K297" i="1" s="1"/>
  <c r="D298" i="1" s="1"/>
  <c r="B501" i="1"/>
  <c r="C500" i="1"/>
  <c r="E500" i="1"/>
  <c r="F298" i="1" l="1"/>
  <c r="H298" i="1" s="1"/>
  <c r="J298" i="1"/>
  <c r="L298" i="1" s="1"/>
  <c r="B502" i="1"/>
  <c r="C501" i="1"/>
  <c r="E501" i="1"/>
  <c r="I298" i="1" l="1"/>
  <c r="K298" i="1" s="1"/>
  <c r="D299" i="1" s="1"/>
  <c r="C502" i="1"/>
  <c r="B503" i="1"/>
  <c r="E502" i="1"/>
  <c r="F299" i="1" l="1"/>
  <c r="H299" i="1" s="1"/>
  <c r="J299" i="1"/>
  <c r="L299" i="1" s="1"/>
  <c r="B504" i="1"/>
  <c r="C503" i="1"/>
  <c r="E503" i="1"/>
  <c r="I299" i="1" l="1"/>
  <c r="K299" i="1" s="1"/>
  <c r="D300" i="1" s="1"/>
  <c r="B505" i="1"/>
  <c r="C504" i="1"/>
  <c r="E504" i="1"/>
  <c r="J300" i="1" l="1"/>
  <c r="L300" i="1" s="1"/>
  <c r="F300" i="1"/>
  <c r="H300" i="1" s="1"/>
  <c r="B506" i="1"/>
  <c r="C505" i="1"/>
  <c r="E505" i="1"/>
  <c r="I300" i="1" l="1"/>
  <c r="K300" i="1" s="1"/>
  <c r="D301" i="1" s="1"/>
  <c r="F301" i="1" s="1"/>
  <c r="H301" i="1" s="1"/>
  <c r="B507" i="1"/>
  <c r="C506" i="1"/>
  <c r="E506" i="1"/>
  <c r="J301" i="1" l="1"/>
  <c r="L301" i="1" s="1"/>
  <c r="C507" i="1"/>
  <c r="B508" i="1"/>
  <c r="E507" i="1"/>
  <c r="I301" i="1" l="1"/>
  <c r="K301" i="1" s="1"/>
  <c r="D302" i="1" s="1"/>
  <c r="J302" i="1" s="1"/>
  <c r="L302" i="1" s="1"/>
  <c r="E508" i="1"/>
  <c r="B509" i="1"/>
  <c r="C508" i="1"/>
  <c r="F302" i="1" l="1"/>
  <c r="H302" i="1" s="1"/>
  <c r="I302" i="1" s="1"/>
  <c r="B510" i="1"/>
  <c r="E509" i="1"/>
  <c r="C509" i="1"/>
  <c r="K302" i="1" l="1"/>
  <c r="D303" i="1" s="1"/>
  <c r="F303" i="1" s="1"/>
  <c r="H303" i="1" s="1"/>
  <c r="B511" i="1"/>
  <c r="E510" i="1"/>
  <c r="C510" i="1"/>
  <c r="J303" i="1" l="1"/>
  <c r="L303" i="1" s="1"/>
  <c r="E511" i="1"/>
  <c r="B512" i="1"/>
  <c r="C511" i="1"/>
  <c r="I303" i="1" l="1"/>
  <c r="K303" i="1" s="1"/>
  <c r="D304" i="1" s="1"/>
  <c r="J304" i="1" s="1"/>
  <c r="L304" i="1" s="1"/>
  <c r="E512" i="1"/>
  <c r="B513" i="1"/>
  <c r="C512" i="1"/>
  <c r="F304" i="1" l="1"/>
  <c r="H304" i="1" s="1"/>
  <c r="I304" i="1" s="1"/>
  <c r="C513" i="1"/>
  <c r="B514" i="1"/>
  <c r="E513" i="1"/>
  <c r="K304" i="1" l="1"/>
  <c r="D305" i="1" s="1"/>
  <c r="F305" i="1" s="1"/>
  <c r="H305" i="1" s="1"/>
  <c r="B515" i="1"/>
  <c r="C514" i="1"/>
  <c r="E514" i="1"/>
  <c r="J305" i="1" l="1"/>
  <c r="L305" i="1" s="1"/>
  <c r="E515" i="1"/>
  <c r="B516" i="1"/>
  <c r="C515" i="1"/>
  <c r="I305" i="1" l="1"/>
  <c r="K305" i="1" s="1"/>
  <c r="D306" i="1" s="1"/>
  <c r="J306" i="1" s="1"/>
  <c r="L306" i="1" s="1"/>
  <c r="C516" i="1"/>
  <c r="B517" i="1"/>
  <c r="E516" i="1"/>
  <c r="F306" i="1" l="1"/>
  <c r="H306" i="1" s="1"/>
  <c r="I306" i="1" s="1"/>
  <c r="K306" i="1" s="1"/>
  <c r="D307" i="1" s="1"/>
  <c r="J307" i="1" s="1"/>
  <c r="L307" i="1" s="1"/>
  <c r="C517" i="1"/>
  <c r="B518" i="1"/>
  <c r="E517" i="1"/>
  <c r="F307" i="1" l="1"/>
  <c r="H307" i="1" s="1"/>
  <c r="I307" i="1" s="1"/>
  <c r="K307" i="1" s="1"/>
  <c r="D308" i="1" s="1"/>
  <c r="J308" i="1" s="1"/>
  <c r="L308" i="1" s="1"/>
  <c r="B519" i="1"/>
  <c r="C518" i="1"/>
  <c r="E518" i="1"/>
  <c r="F308" i="1" l="1"/>
  <c r="H308" i="1" s="1"/>
  <c r="I308" i="1" s="1"/>
  <c r="K308" i="1" s="1"/>
  <c r="D309" i="1" s="1"/>
  <c r="B520" i="1"/>
  <c r="C519" i="1"/>
  <c r="E519" i="1"/>
  <c r="J309" i="1" l="1"/>
  <c r="L309" i="1" s="1"/>
  <c r="F309" i="1"/>
  <c r="H309" i="1" s="1"/>
  <c r="C520" i="1"/>
  <c r="B521" i="1"/>
  <c r="E520" i="1"/>
  <c r="I309" i="1" l="1"/>
  <c r="K309" i="1" s="1"/>
  <c r="D310" i="1" s="1"/>
  <c r="F310" i="1" s="1"/>
  <c r="H310" i="1" s="1"/>
  <c r="C521" i="1"/>
  <c r="B522" i="1"/>
  <c r="E521" i="1"/>
  <c r="J310" i="1" l="1"/>
  <c r="L310" i="1" s="1"/>
  <c r="B523" i="1"/>
  <c r="C522" i="1"/>
  <c r="E522" i="1"/>
  <c r="I310" i="1" l="1"/>
  <c r="K310" i="1" s="1"/>
  <c r="D311" i="1" s="1"/>
  <c r="E523" i="1"/>
  <c r="B524" i="1"/>
  <c r="C523" i="1"/>
  <c r="F311" i="1" l="1"/>
  <c r="H311" i="1" s="1"/>
  <c r="J311" i="1"/>
  <c r="L311" i="1" s="1"/>
  <c r="C524" i="1"/>
  <c r="B525" i="1"/>
  <c r="E524" i="1"/>
  <c r="I311" i="1" l="1"/>
  <c r="K311" i="1" s="1"/>
  <c r="D312" i="1" s="1"/>
  <c r="C525" i="1"/>
  <c r="B526" i="1"/>
  <c r="E525" i="1"/>
  <c r="J312" i="1" l="1"/>
  <c r="L312" i="1" s="1"/>
  <c r="F312" i="1"/>
  <c r="H312" i="1" s="1"/>
  <c r="B527" i="1"/>
  <c r="C526" i="1"/>
  <c r="E526" i="1"/>
  <c r="I312" i="1" l="1"/>
  <c r="K312" i="1" s="1"/>
  <c r="D313" i="1" s="1"/>
  <c r="C527" i="1"/>
  <c r="B528" i="1"/>
  <c r="E527" i="1"/>
  <c r="J313" i="1" l="1"/>
  <c r="L313" i="1" s="1"/>
  <c r="F313" i="1"/>
  <c r="H313" i="1" s="1"/>
  <c r="E528" i="1"/>
  <c r="B529" i="1"/>
  <c r="C528" i="1"/>
  <c r="I313" i="1" l="1"/>
  <c r="K313" i="1" s="1"/>
  <c r="D314" i="1" s="1"/>
  <c r="B530" i="1"/>
  <c r="E529" i="1"/>
  <c r="C529" i="1"/>
  <c r="J314" i="1" l="1"/>
  <c r="L314" i="1" s="1"/>
  <c r="F314" i="1"/>
  <c r="H314" i="1" s="1"/>
  <c r="C530" i="1"/>
  <c r="B531" i="1"/>
  <c r="E530" i="1"/>
  <c r="I314" i="1" l="1"/>
  <c r="K314" i="1" s="1"/>
  <c r="D315" i="1" s="1"/>
  <c r="C531" i="1"/>
  <c r="B532" i="1"/>
  <c r="E531" i="1"/>
  <c r="J315" i="1" l="1"/>
  <c r="L315" i="1" s="1"/>
  <c r="F315" i="1"/>
  <c r="H315" i="1" s="1"/>
  <c r="C532" i="1"/>
  <c r="B533" i="1"/>
  <c r="E532" i="1"/>
  <c r="I315" i="1" l="1"/>
  <c r="K315" i="1" s="1"/>
  <c r="D316" i="1" s="1"/>
  <c r="B534" i="1"/>
  <c r="C533" i="1"/>
  <c r="E533" i="1"/>
  <c r="F316" i="1" l="1"/>
  <c r="H316" i="1" s="1"/>
  <c r="J316" i="1"/>
  <c r="L316" i="1" s="1"/>
  <c r="B535" i="1"/>
  <c r="C534" i="1"/>
  <c r="E534" i="1"/>
  <c r="I316" i="1" l="1"/>
  <c r="K316" i="1" s="1"/>
  <c r="D317" i="1" s="1"/>
  <c r="J317" i="1" s="1"/>
  <c r="L317" i="1" s="1"/>
  <c r="B536" i="1"/>
  <c r="E535" i="1"/>
  <c r="C535" i="1"/>
  <c r="F317" i="1" l="1"/>
  <c r="H317" i="1" s="1"/>
  <c r="I317" i="1" s="1"/>
  <c r="K317" i="1" s="1"/>
  <c r="D318" i="1" s="1"/>
  <c r="B537" i="1"/>
  <c r="C536" i="1"/>
  <c r="E536" i="1"/>
  <c r="F318" i="1" l="1"/>
  <c r="H318" i="1" s="1"/>
  <c r="J318" i="1"/>
  <c r="L318" i="1" s="1"/>
  <c r="E537" i="1"/>
  <c r="B538" i="1"/>
  <c r="C537" i="1"/>
  <c r="I318" i="1" l="1"/>
  <c r="K318" i="1" s="1"/>
  <c r="D319" i="1" s="1"/>
  <c r="F319" i="1" s="1"/>
  <c r="H319" i="1" s="1"/>
  <c r="C538" i="1"/>
  <c r="B539" i="1"/>
  <c r="E538" i="1"/>
  <c r="J319" i="1" l="1"/>
  <c r="L319" i="1" s="1"/>
  <c r="B540" i="1"/>
  <c r="E539" i="1"/>
  <c r="C539" i="1"/>
  <c r="I319" i="1" l="1"/>
  <c r="K319" i="1" s="1"/>
  <c r="D320" i="1" s="1"/>
  <c r="C540" i="1"/>
  <c r="B541" i="1"/>
  <c r="E540" i="1"/>
  <c r="F320" i="1" l="1"/>
  <c r="H320" i="1" s="1"/>
  <c r="J320" i="1"/>
  <c r="L320" i="1" s="1"/>
  <c r="E541" i="1"/>
  <c r="B542" i="1"/>
  <c r="C541" i="1"/>
  <c r="I320" i="1" l="1"/>
  <c r="K320" i="1" s="1"/>
  <c r="D321" i="1" s="1"/>
  <c r="E542" i="1"/>
  <c r="B543" i="1"/>
  <c r="C542" i="1"/>
  <c r="J321" i="1" l="1"/>
  <c r="L321" i="1" s="1"/>
  <c r="F321" i="1"/>
  <c r="H321" i="1" s="1"/>
  <c r="C543" i="1"/>
  <c r="B544" i="1"/>
  <c r="E543" i="1"/>
  <c r="I321" i="1" l="1"/>
  <c r="K321" i="1" s="1"/>
  <c r="D322" i="1" s="1"/>
  <c r="B545" i="1"/>
  <c r="C544" i="1"/>
  <c r="E544" i="1"/>
  <c r="F322" i="1" l="1"/>
  <c r="H322" i="1" s="1"/>
  <c r="J322" i="1"/>
  <c r="L322" i="1" s="1"/>
  <c r="B546" i="1"/>
  <c r="E545" i="1"/>
  <c r="C545" i="1"/>
  <c r="I322" i="1" l="1"/>
  <c r="K322" i="1" s="1"/>
  <c r="D323" i="1" s="1"/>
  <c r="B547" i="1"/>
  <c r="C546" i="1"/>
  <c r="E546" i="1"/>
  <c r="J323" i="1" l="1"/>
  <c r="L323" i="1" s="1"/>
  <c r="F323" i="1"/>
  <c r="H323" i="1" s="1"/>
  <c r="C547" i="1"/>
  <c r="B548" i="1"/>
  <c r="E547" i="1"/>
  <c r="I323" i="1" l="1"/>
  <c r="K323" i="1" s="1"/>
  <c r="D324" i="1" s="1"/>
  <c r="B549" i="1"/>
  <c r="C548" i="1"/>
  <c r="E548" i="1"/>
  <c r="J324" i="1" l="1"/>
  <c r="L324" i="1" s="1"/>
  <c r="F324" i="1"/>
  <c r="H324" i="1" s="1"/>
  <c r="B550" i="1"/>
  <c r="E549" i="1"/>
  <c r="C549" i="1"/>
  <c r="I324" i="1" l="1"/>
  <c r="K324" i="1" s="1"/>
  <c r="D325" i="1" s="1"/>
  <c r="B551" i="1"/>
  <c r="E550" i="1"/>
  <c r="C550" i="1"/>
  <c r="J325" i="1" l="1"/>
  <c r="L325" i="1" s="1"/>
  <c r="F325" i="1"/>
  <c r="H325" i="1" s="1"/>
  <c r="B552" i="1"/>
  <c r="E551" i="1"/>
  <c r="C551" i="1"/>
  <c r="I325" i="1" l="1"/>
  <c r="K325" i="1" s="1"/>
  <c r="D326" i="1" s="1"/>
  <c r="B553" i="1"/>
  <c r="E552" i="1"/>
  <c r="C552" i="1"/>
  <c r="F326" i="1" l="1"/>
  <c r="H326" i="1" s="1"/>
  <c r="J326" i="1"/>
  <c r="L326" i="1" s="1"/>
  <c r="E553" i="1"/>
  <c r="B554" i="1"/>
  <c r="C553" i="1"/>
  <c r="I326" i="1" l="1"/>
  <c r="K326" i="1" s="1"/>
  <c r="D327" i="1" s="1"/>
  <c r="J327" i="1" s="1"/>
  <c r="L327" i="1" s="1"/>
  <c r="B555" i="1"/>
  <c r="C554" i="1"/>
  <c r="E554" i="1"/>
  <c r="F327" i="1" l="1"/>
  <c r="H327" i="1" s="1"/>
  <c r="I327" i="1" s="1"/>
  <c r="K327" i="1" s="1"/>
  <c r="D328" i="1" s="1"/>
  <c r="J328" i="1" s="1"/>
  <c r="L328" i="1" s="1"/>
  <c r="B556" i="1"/>
  <c r="C555" i="1"/>
  <c r="E555" i="1"/>
  <c r="F328" i="1" l="1"/>
  <c r="H328" i="1" s="1"/>
  <c r="I328" i="1" s="1"/>
  <c r="E556" i="1"/>
  <c r="B557" i="1"/>
  <c r="C556" i="1"/>
  <c r="K328" i="1" l="1"/>
  <c r="D329" i="1" s="1"/>
  <c r="F329" i="1" s="1"/>
  <c r="H329" i="1" s="1"/>
  <c r="E557" i="1"/>
  <c r="B558" i="1"/>
  <c r="C557" i="1"/>
  <c r="J329" i="1" l="1"/>
  <c r="L329" i="1" s="1"/>
  <c r="E558" i="1"/>
  <c r="B559" i="1"/>
  <c r="C558" i="1"/>
  <c r="I329" i="1" l="1"/>
  <c r="K329" i="1" s="1"/>
  <c r="D330" i="1" s="1"/>
  <c r="F330" i="1" s="1"/>
  <c r="H330" i="1" s="1"/>
  <c r="C559" i="1"/>
  <c r="B560" i="1"/>
  <c r="E559" i="1"/>
  <c r="J330" i="1" l="1"/>
  <c r="L330" i="1" s="1"/>
  <c r="C560" i="1"/>
  <c r="B561" i="1"/>
  <c r="E560" i="1"/>
  <c r="I330" i="1" l="1"/>
  <c r="K330" i="1" s="1"/>
  <c r="D331" i="1" s="1"/>
  <c r="C561" i="1"/>
  <c r="B562" i="1"/>
  <c r="E561" i="1"/>
  <c r="J331" i="1" l="1"/>
  <c r="L331" i="1" s="1"/>
  <c r="F331" i="1"/>
  <c r="H331" i="1" s="1"/>
  <c r="E562" i="1"/>
  <c r="B563" i="1"/>
  <c r="C562" i="1"/>
  <c r="I331" i="1" l="1"/>
  <c r="K331" i="1" s="1"/>
  <c r="D332" i="1" s="1"/>
  <c r="E563" i="1"/>
  <c r="B564" i="1"/>
  <c r="C563" i="1"/>
  <c r="J332" i="1" l="1"/>
  <c r="L332" i="1" s="1"/>
  <c r="F332" i="1"/>
  <c r="C564" i="1"/>
  <c r="B565" i="1"/>
  <c r="E564" i="1"/>
  <c r="H332" i="1" l="1"/>
  <c r="I332" i="1" s="1"/>
  <c r="K332" i="1" s="1"/>
  <c r="D333" i="1" s="1"/>
  <c r="B566" i="1"/>
  <c r="E565" i="1"/>
  <c r="C565" i="1"/>
  <c r="J333" i="1" l="1"/>
  <c r="L333" i="1" s="1"/>
  <c r="F333" i="1"/>
  <c r="H333" i="1" s="1"/>
  <c r="C566" i="1"/>
  <c r="B567" i="1"/>
  <c r="E566" i="1"/>
  <c r="I333" i="1" l="1"/>
  <c r="K333" i="1" s="1"/>
  <c r="D334" i="1" s="1"/>
  <c r="E567" i="1"/>
  <c r="B568" i="1"/>
  <c r="C567" i="1"/>
  <c r="J334" i="1" l="1"/>
  <c r="L334" i="1" s="1"/>
  <c r="F334" i="1"/>
  <c r="H334" i="1" s="1"/>
  <c r="E568" i="1"/>
  <c r="B569" i="1"/>
  <c r="C568" i="1"/>
  <c r="I334" i="1" l="1"/>
  <c r="K334" i="1" s="1"/>
  <c r="D335" i="1" s="1"/>
  <c r="B570" i="1"/>
  <c r="E569" i="1"/>
  <c r="C569" i="1"/>
  <c r="J335" i="1" l="1"/>
  <c r="L335" i="1" s="1"/>
  <c r="F335" i="1"/>
  <c r="H335" i="1" s="1"/>
  <c r="C570" i="1"/>
  <c r="B571" i="1"/>
  <c r="E570" i="1"/>
  <c r="I335" i="1" l="1"/>
  <c r="K335" i="1" s="1"/>
  <c r="D336" i="1" s="1"/>
  <c r="B572" i="1"/>
  <c r="E571" i="1"/>
  <c r="C571" i="1"/>
  <c r="F336" i="1" l="1"/>
  <c r="J336" i="1"/>
  <c r="B573" i="1"/>
  <c r="C572" i="1"/>
  <c r="E572" i="1"/>
  <c r="L336" i="1" l="1"/>
  <c r="H336" i="1"/>
  <c r="I336" i="1" s="1"/>
  <c r="K336" i="1" s="1"/>
  <c r="D337" i="1" s="1"/>
  <c r="E573" i="1"/>
  <c r="B574" i="1"/>
  <c r="C573" i="1"/>
  <c r="F337" i="1" l="1"/>
  <c r="H337" i="1" s="1"/>
  <c r="J337" i="1"/>
  <c r="B575" i="1"/>
  <c r="E574" i="1"/>
  <c r="C574" i="1"/>
  <c r="I337" i="1" l="1"/>
  <c r="K337" i="1" s="1"/>
  <c r="D338" i="1" s="1"/>
  <c r="L337" i="1"/>
  <c r="E575" i="1"/>
  <c r="B576" i="1"/>
  <c r="C575" i="1"/>
  <c r="J338" i="1" l="1"/>
  <c r="L338" i="1" s="1"/>
  <c r="F338" i="1"/>
  <c r="B577" i="1"/>
  <c r="C576" i="1"/>
  <c r="E576" i="1"/>
  <c r="H338" i="1" l="1"/>
  <c r="I338" i="1" s="1"/>
  <c r="K338" i="1" s="1"/>
  <c r="D339" i="1" s="1"/>
  <c r="E577" i="1"/>
  <c r="B578" i="1"/>
  <c r="C577" i="1"/>
  <c r="F339" i="1" l="1"/>
  <c r="H339" i="1" s="1"/>
  <c r="J339" i="1"/>
  <c r="L339" i="1" s="1"/>
  <c r="B579" i="1"/>
  <c r="C578" i="1"/>
  <c r="E578" i="1"/>
  <c r="I339" i="1" l="1"/>
  <c r="K339" i="1" s="1"/>
  <c r="D340" i="1" s="1"/>
  <c r="F340" i="1" s="1"/>
  <c r="H340" i="1" s="1"/>
  <c r="E579" i="1"/>
  <c r="B580" i="1"/>
  <c r="C579" i="1"/>
  <c r="J340" i="1" l="1"/>
  <c r="L340" i="1" s="1"/>
  <c r="B581" i="1"/>
  <c r="E580" i="1"/>
  <c r="C580" i="1"/>
  <c r="I340" i="1" l="1"/>
  <c r="K340" i="1" s="1"/>
  <c r="D341" i="1" s="1"/>
  <c r="F341" i="1" s="1"/>
  <c r="H341" i="1" s="1"/>
  <c r="E581" i="1"/>
  <c r="B582" i="1"/>
  <c r="C581" i="1"/>
  <c r="J341" i="1" l="1"/>
  <c r="L341" i="1" s="1"/>
  <c r="C582" i="1"/>
  <c r="B583" i="1"/>
  <c r="E582" i="1"/>
  <c r="I341" i="1" l="1"/>
  <c r="K341" i="1" s="1"/>
  <c r="D342" i="1" s="1"/>
  <c r="F342" i="1" s="1"/>
  <c r="H342" i="1" s="1"/>
  <c r="B584" i="1"/>
  <c r="C583" i="1"/>
  <c r="E583" i="1"/>
  <c r="J342" i="1" l="1"/>
  <c r="L342" i="1" s="1"/>
  <c r="B585" i="1"/>
  <c r="C584" i="1"/>
  <c r="E584" i="1"/>
  <c r="I342" i="1" l="1"/>
  <c r="K342" i="1" s="1"/>
  <c r="D343" i="1" s="1"/>
  <c r="J343" i="1" s="1"/>
  <c r="L343" i="1" s="1"/>
  <c r="B586" i="1"/>
  <c r="C585" i="1"/>
  <c r="E585" i="1"/>
  <c r="F343" i="1" l="1"/>
  <c r="H343" i="1" s="1"/>
  <c r="I343" i="1" s="1"/>
  <c r="K343" i="1" s="1"/>
  <c r="D344" i="1" s="1"/>
  <c r="B587" i="1"/>
  <c r="C586" i="1"/>
  <c r="E586" i="1"/>
  <c r="F344" i="1" l="1"/>
  <c r="H344" i="1" s="1"/>
  <c r="J344" i="1"/>
  <c r="L344" i="1" s="1"/>
  <c r="B588" i="1"/>
  <c r="E587" i="1"/>
  <c r="C587" i="1"/>
  <c r="I344" i="1" l="1"/>
  <c r="K344" i="1" s="1"/>
  <c r="D345" i="1" s="1"/>
  <c r="C588" i="1"/>
  <c r="B589" i="1"/>
  <c r="E588" i="1"/>
  <c r="J345" i="1" l="1"/>
  <c r="L345" i="1" s="1"/>
  <c r="F345" i="1"/>
  <c r="H345" i="1" s="1"/>
  <c r="E589" i="1"/>
  <c r="B590" i="1"/>
  <c r="C589" i="1"/>
  <c r="I345" i="1" l="1"/>
  <c r="K345" i="1" s="1"/>
  <c r="D346" i="1" s="1"/>
  <c r="J346" i="1" s="1"/>
  <c r="L346" i="1" s="1"/>
  <c r="C590" i="1"/>
  <c r="B591" i="1"/>
  <c r="E590" i="1"/>
  <c r="F346" i="1" l="1"/>
  <c r="H346" i="1" s="1"/>
  <c r="I346" i="1" s="1"/>
  <c r="K346" i="1" s="1"/>
  <c r="D347" i="1" s="1"/>
  <c r="J347" i="1" s="1"/>
  <c r="L347" i="1" s="1"/>
  <c r="C591" i="1"/>
  <c r="B592" i="1"/>
  <c r="E591" i="1"/>
  <c r="F347" i="1" l="1"/>
  <c r="H347" i="1" s="1"/>
  <c r="I347" i="1" s="1"/>
  <c r="K347" i="1" s="1"/>
  <c r="D348" i="1" s="1"/>
  <c r="J348" i="1" s="1"/>
  <c r="L348" i="1" s="1"/>
  <c r="B593" i="1"/>
  <c r="E592" i="1"/>
  <c r="C592" i="1"/>
  <c r="F348" i="1" l="1"/>
  <c r="H348" i="1" s="1"/>
  <c r="I348" i="1" s="1"/>
  <c r="K348" i="1" s="1"/>
  <c r="D349" i="1" s="1"/>
  <c r="J349" i="1" s="1"/>
  <c r="L349" i="1" s="1"/>
  <c r="E593" i="1"/>
  <c r="B594" i="1"/>
  <c r="C593" i="1"/>
  <c r="F349" i="1" l="1"/>
  <c r="H349" i="1" s="1"/>
  <c r="I349" i="1" s="1"/>
  <c r="K349" i="1" s="1"/>
  <c r="D350" i="1" s="1"/>
  <c r="C594" i="1"/>
  <c r="B595" i="1"/>
  <c r="E594" i="1"/>
  <c r="F350" i="1" l="1"/>
  <c r="H350" i="1" s="1"/>
  <c r="J350" i="1"/>
  <c r="L350" i="1" s="1"/>
  <c r="E595" i="1"/>
  <c r="B596" i="1"/>
  <c r="C595" i="1"/>
  <c r="I350" i="1" l="1"/>
  <c r="K350" i="1" s="1"/>
  <c r="D351" i="1" s="1"/>
  <c r="F351" i="1" s="1"/>
  <c r="H351" i="1" s="1"/>
  <c r="C596" i="1"/>
  <c r="B597" i="1"/>
  <c r="E596" i="1"/>
  <c r="J351" i="1" l="1"/>
  <c r="L351" i="1" s="1"/>
  <c r="E597" i="1"/>
  <c r="C597" i="1"/>
  <c r="B598" i="1"/>
  <c r="I351" i="1" l="1"/>
  <c r="K351" i="1" s="1"/>
  <c r="D352" i="1" s="1"/>
  <c r="C598" i="1"/>
  <c r="B599" i="1"/>
  <c r="E598" i="1"/>
  <c r="J352" i="1" l="1"/>
  <c r="L352" i="1" s="1"/>
  <c r="F352" i="1"/>
  <c r="H352" i="1" s="1"/>
  <c r="B600" i="1"/>
  <c r="E599" i="1"/>
  <c r="C599" i="1"/>
  <c r="I352" i="1" l="1"/>
  <c r="K352" i="1" s="1"/>
  <c r="D353" i="1" s="1"/>
  <c r="J353" i="1" s="1"/>
  <c r="L353" i="1" s="1"/>
  <c r="B601" i="1"/>
  <c r="C600" i="1"/>
  <c r="E600" i="1"/>
  <c r="F353" i="1" l="1"/>
  <c r="H353" i="1" s="1"/>
  <c r="I353" i="1" s="1"/>
  <c r="K353" i="1" s="1"/>
  <c r="D354" i="1" s="1"/>
  <c r="F354" i="1" s="1"/>
  <c r="H354" i="1" s="1"/>
  <c r="C601" i="1"/>
  <c r="B602" i="1"/>
  <c r="E601" i="1"/>
  <c r="J354" i="1" l="1"/>
  <c r="L354" i="1" s="1"/>
  <c r="B603" i="1"/>
  <c r="C602" i="1"/>
  <c r="E602" i="1"/>
  <c r="I354" i="1" l="1"/>
  <c r="K354" i="1" s="1"/>
  <c r="D355" i="1" s="1"/>
  <c r="F355" i="1" s="1"/>
  <c r="H355" i="1" s="1"/>
  <c r="E603" i="1"/>
  <c r="B604" i="1"/>
  <c r="C603" i="1"/>
  <c r="J355" i="1" l="1"/>
  <c r="L355" i="1" s="1"/>
  <c r="B605" i="1"/>
  <c r="C604" i="1"/>
  <c r="E604" i="1"/>
  <c r="I355" i="1" l="1"/>
  <c r="K355" i="1" s="1"/>
  <c r="D356" i="1" s="1"/>
  <c r="J356" i="1" s="1"/>
  <c r="L356" i="1" s="1"/>
  <c r="E605" i="1"/>
  <c r="C605" i="1"/>
  <c r="B606" i="1"/>
  <c r="F356" i="1" l="1"/>
  <c r="H356" i="1" s="1"/>
  <c r="I356" i="1" s="1"/>
  <c r="K356" i="1" s="1"/>
  <c r="D357" i="1" s="1"/>
  <c r="C606" i="1"/>
  <c r="B607" i="1"/>
  <c r="E606" i="1"/>
  <c r="J357" i="1" l="1"/>
  <c r="L357" i="1" s="1"/>
  <c r="F357" i="1"/>
  <c r="H357" i="1" s="1"/>
  <c r="C607" i="1"/>
  <c r="B608" i="1"/>
  <c r="E607" i="1"/>
  <c r="I357" i="1" l="1"/>
  <c r="K357" i="1" s="1"/>
  <c r="D358" i="1" s="1"/>
  <c r="E608" i="1"/>
  <c r="B609" i="1"/>
  <c r="C608" i="1"/>
  <c r="F358" i="1" l="1"/>
  <c r="H358" i="1" s="1"/>
  <c r="J358" i="1"/>
  <c r="L358" i="1" s="1"/>
  <c r="E609" i="1"/>
  <c r="C609" i="1"/>
  <c r="B610" i="1"/>
  <c r="I358" i="1" l="1"/>
  <c r="K358" i="1" s="1"/>
  <c r="D359" i="1" s="1"/>
  <c r="F359" i="1" s="1"/>
  <c r="H359" i="1" s="1"/>
  <c r="B611" i="1"/>
  <c r="C610" i="1"/>
  <c r="E610" i="1"/>
  <c r="J359" i="1" l="1"/>
  <c r="L359" i="1" s="1"/>
  <c r="C611" i="1"/>
  <c r="B612" i="1"/>
  <c r="E611" i="1"/>
  <c r="I359" i="1" l="1"/>
  <c r="K359" i="1" s="1"/>
  <c r="D360" i="1" s="1"/>
  <c r="C612" i="1"/>
  <c r="B613" i="1"/>
  <c r="E612" i="1"/>
  <c r="F360" i="1" l="1"/>
  <c r="H360" i="1" s="1"/>
  <c r="J360" i="1"/>
  <c r="L360" i="1" s="1"/>
  <c r="E613" i="1"/>
  <c r="B614" i="1"/>
  <c r="C613" i="1"/>
  <c r="I360" i="1" l="1"/>
  <c r="K360" i="1" s="1"/>
  <c r="D361" i="1" s="1"/>
  <c r="F361" i="1" s="1"/>
  <c r="H361" i="1" s="1"/>
  <c r="C614" i="1"/>
  <c r="B615" i="1"/>
  <c r="E614" i="1"/>
  <c r="J361" i="1" l="1"/>
  <c r="L361" i="1" s="1"/>
  <c r="B616" i="1"/>
  <c r="C615" i="1"/>
  <c r="E615" i="1"/>
  <c r="I361" i="1" l="1"/>
  <c r="K361" i="1" s="1"/>
  <c r="D362" i="1" s="1"/>
  <c r="J362" i="1" s="1"/>
  <c r="L362" i="1" s="1"/>
  <c r="C616" i="1"/>
  <c r="B617" i="1"/>
  <c r="E616" i="1"/>
  <c r="F362" i="1" l="1"/>
  <c r="H362" i="1" s="1"/>
  <c r="I362" i="1" s="1"/>
  <c r="K362" i="1" s="1"/>
  <c r="D363" i="1" s="1"/>
  <c r="J363" i="1" s="1"/>
  <c r="L363" i="1" s="1"/>
  <c r="E617" i="1"/>
  <c r="C617" i="1"/>
  <c r="B618" i="1"/>
  <c r="F363" i="1" l="1"/>
  <c r="H363" i="1" s="1"/>
  <c r="I363" i="1" s="1"/>
  <c r="K363" i="1" s="1"/>
  <c r="D364" i="1" s="1"/>
  <c r="B619" i="1"/>
  <c r="C618" i="1"/>
  <c r="E618" i="1"/>
  <c r="J364" i="1" l="1"/>
  <c r="L364" i="1" s="1"/>
  <c r="F364" i="1"/>
  <c r="H364" i="1" s="1"/>
  <c r="E619" i="1"/>
  <c r="B620" i="1"/>
  <c r="C619" i="1"/>
  <c r="I364" i="1" l="1"/>
  <c r="K364" i="1" s="1"/>
  <c r="D365" i="1" s="1"/>
  <c r="B621" i="1"/>
  <c r="C620" i="1"/>
  <c r="E620" i="1"/>
  <c r="F365" i="1" l="1"/>
  <c r="H365" i="1" s="1"/>
  <c r="J365" i="1"/>
  <c r="L365" i="1" s="1"/>
  <c r="E621" i="1"/>
  <c r="B622" i="1"/>
  <c r="C621" i="1"/>
  <c r="I365" i="1" l="1"/>
  <c r="K365" i="1" s="1"/>
  <c r="D366" i="1" s="1"/>
  <c r="B623" i="1"/>
  <c r="C622" i="1"/>
  <c r="E622" i="1"/>
  <c r="F366" i="1" l="1"/>
  <c r="H366" i="1" s="1"/>
  <c r="J366" i="1"/>
  <c r="L366" i="1" s="1"/>
  <c r="E623" i="1"/>
  <c r="B624" i="1"/>
  <c r="C623" i="1"/>
  <c r="I366" i="1" l="1"/>
  <c r="K366" i="1" s="1"/>
  <c r="D367" i="1" s="1"/>
  <c r="B625" i="1"/>
  <c r="C624" i="1"/>
  <c r="E624" i="1"/>
  <c r="J367" i="1" l="1"/>
  <c r="L367" i="1" s="1"/>
  <c r="F367" i="1"/>
  <c r="H367" i="1" s="1"/>
  <c r="E625" i="1"/>
  <c r="B626" i="1"/>
  <c r="C625" i="1"/>
  <c r="I367" i="1" l="1"/>
  <c r="K367" i="1" s="1"/>
  <c r="D368" i="1" s="1"/>
  <c r="F368" i="1" s="1"/>
  <c r="H368" i="1" s="1"/>
  <c r="C626" i="1"/>
  <c r="B627" i="1"/>
  <c r="E626" i="1"/>
  <c r="J368" i="1" l="1"/>
  <c r="L368" i="1" s="1"/>
  <c r="E627" i="1"/>
  <c r="B628" i="1"/>
  <c r="C627" i="1"/>
  <c r="I368" i="1" l="1"/>
  <c r="K368" i="1" s="1"/>
  <c r="D369" i="1" s="1"/>
  <c r="J369" i="1" s="1"/>
  <c r="L369" i="1" s="1"/>
  <c r="C628" i="1"/>
  <c r="B629" i="1"/>
  <c r="E628" i="1"/>
  <c r="F369" i="1" l="1"/>
  <c r="H369" i="1" s="1"/>
  <c r="I369" i="1" s="1"/>
  <c r="K369" i="1" s="1"/>
  <c r="D370" i="1" s="1"/>
  <c r="J370" i="1" s="1"/>
  <c r="L370" i="1" s="1"/>
  <c r="E629" i="1"/>
  <c r="B630" i="1"/>
  <c r="C629" i="1"/>
  <c r="F370" i="1" l="1"/>
  <c r="H370" i="1" s="1"/>
  <c r="I370" i="1" s="1"/>
  <c r="K370" i="1" s="1"/>
  <c r="D371" i="1" s="1"/>
  <c r="B631" i="1"/>
  <c r="C630" i="1"/>
  <c r="E630" i="1"/>
  <c r="F371" i="1" l="1"/>
  <c r="H371" i="1" s="1"/>
  <c r="J371" i="1"/>
  <c r="L371" i="1" s="1"/>
  <c r="E631" i="1"/>
  <c r="B632" i="1"/>
  <c r="C631" i="1"/>
  <c r="I371" i="1" l="1"/>
  <c r="K371" i="1" s="1"/>
  <c r="D372" i="1" s="1"/>
  <c r="F372" i="1" s="1"/>
  <c r="H372" i="1" s="1"/>
  <c r="B633" i="1"/>
  <c r="C632" i="1"/>
  <c r="E632" i="1"/>
  <c r="J372" i="1" l="1"/>
  <c r="L372" i="1" s="1"/>
  <c r="E633" i="1"/>
  <c r="B634" i="1"/>
  <c r="C633" i="1"/>
  <c r="I372" i="1" l="1"/>
  <c r="K372" i="1" s="1"/>
  <c r="D373" i="1" s="1"/>
  <c r="F373" i="1" s="1"/>
  <c r="H373" i="1" s="1"/>
  <c r="C634" i="1"/>
  <c r="B635" i="1"/>
  <c r="E634" i="1"/>
  <c r="J373" i="1" l="1"/>
  <c r="L373" i="1" s="1"/>
  <c r="E635" i="1"/>
  <c r="B636" i="1"/>
  <c r="C635" i="1"/>
  <c r="I373" i="1" l="1"/>
  <c r="K373" i="1" s="1"/>
  <c r="D374" i="1" s="1"/>
  <c r="J374" i="1" s="1"/>
  <c r="L374" i="1" s="1"/>
  <c r="B637" i="1"/>
  <c r="E636" i="1"/>
  <c r="C636" i="1"/>
  <c r="F374" i="1" l="1"/>
  <c r="H374" i="1" s="1"/>
  <c r="I374" i="1" s="1"/>
  <c r="K374" i="1" s="1"/>
  <c r="D375" i="1" s="1"/>
  <c r="J375" i="1" s="1"/>
  <c r="L375" i="1" s="1"/>
  <c r="B638" i="1"/>
  <c r="E637" i="1"/>
  <c r="C637" i="1"/>
  <c r="F375" i="1" l="1"/>
  <c r="H375" i="1" s="1"/>
  <c r="I375" i="1" s="1"/>
  <c r="K375" i="1" s="1"/>
  <c r="D376" i="1" s="1"/>
  <c r="C638" i="1"/>
  <c r="B639" i="1"/>
  <c r="E638" i="1"/>
  <c r="F376" i="1" l="1"/>
  <c r="H376" i="1" s="1"/>
  <c r="J376" i="1"/>
  <c r="L376" i="1" s="1"/>
  <c r="B640" i="1"/>
  <c r="C639" i="1"/>
  <c r="E639" i="1"/>
  <c r="I376" i="1" l="1"/>
  <c r="K376" i="1" s="1"/>
  <c r="D377" i="1" s="1"/>
  <c r="J377" i="1" s="1"/>
  <c r="L377" i="1" s="1"/>
  <c r="C640" i="1"/>
  <c r="B641" i="1"/>
  <c r="E640" i="1"/>
  <c r="F377" i="1" l="1"/>
  <c r="H377" i="1" s="1"/>
  <c r="I377" i="1" s="1"/>
  <c r="K377" i="1" s="1"/>
  <c r="D378" i="1" s="1"/>
  <c r="C641" i="1"/>
  <c r="B642" i="1"/>
  <c r="E641" i="1"/>
  <c r="F378" i="1" l="1"/>
  <c r="H378" i="1" s="1"/>
  <c r="J378" i="1"/>
  <c r="L378" i="1" s="1"/>
  <c r="C642" i="1"/>
  <c r="B643" i="1"/>
  <c r="E642" i="1"/>
  <c r="I378" i="1" l="1"/>
  <c r="K378" i="1" s="1"/>
  <c r="D379" i="1" s="1"/>
  <c r="J379" i="1" s="1"/>
  <c r="L379" i="1" s="1"/>
  <c r="C643" i="1"/>
  <c r="B644" i="1"/>
  <c r="E643" i="1"/>
  <c r="F379" i="1" l="1"/>
  <c r="H379" i="1" s="1"/>
  <c r="I379" i="1" s="1"/>
  <c r="K379" i="1" s="1"/>
  <c r="D380" i="1" s="1"/>
  <c r="B645" i="1"/>
  <c r="C644" i="1"/>
  <c r="E644" i="1"/>
  <c r="J380" i="1" l="1"/>
  <c r="L380" i="1" s="1"/>
  <c r="F380" i="1"/>
  <c r="H380" i="1" s="1"/>
  <c r="B646" i="1"/>
  <c r="C645" i="1"/>
  <c r="E645" i="1"/>
  <c r="I380" i="1" l="1"/>
  <c r="K380" i="1" s="1"/>
  <c r="D381" i="1" s="1"/>
  <c r="F381" i="1" s="1"/>
  <c r="H381" i="1" s="1"/>
  <c r="C646" i="1"/>
  <c r="B647" i="1"/>
  <c r="E646" i="1"/>
  <c r="J381" i="1" l="1"/>
  <c r="L381" i="1" s="1"/>
  <c r="B648" i="1"/>
  <c r="E647" i="1"/>
  <c r="C647" i="1"/>
  <c r="I381" i="1" l="1"/>
  <c r="K381" i="1" s="1"/>
  <c r="D382" i="1" s="1"/>
  <c r="F382" i="1" s="1"/>
  <c r="H382" i="1" s="1"/>
  <c r="B649" i="1"/>
  <c r="E648" i="1"/>
  <c r="C648" i="1"/>
  <c r="J382" i="1" l="1"/>
  <c r="L382" i="1" s="1"/>
  <c r="C649" i="1"/>
  <c r="E649" i="1"/>
  <c r="B650" i="1"/>
  <c r="I382" i="1" l="1"/>
  <c r="K382" i="1" s="1"/>
  <c r="D383" i="1" s="1"/>
  <c r="F383" i="1" s="1"/>
  <c r="H383" i="1" s="1"/>
  <c r="E650" i="1"/>
  <c r="B651" i="1"/>
  <c r="C650" i="1"/>
  <c r="J383" i="1" l="1"/>
  <c r="L383" i="1" s="1"/>
  <c r="C651" i="1"/>
  <c r="B652" i="1"/>
  <c r="E651" i="1"/>
  <c r="I383" i="1" l="1"/>
  <c r="K383" i="1" s="1"/>
  <c r="D384" i="1" s="1"/>
  <c r="F384" i="1" s="1"/>
  <c r="H384" i="1" s="1"/>
  <c r="B653" i="1"/>
  <c r="E652" i="1"/>
  <c r="C652" i="1"/>
  <c r="J384" i="1" l="1"/>
  <c r="L384" i="1" s="1"/>
  <c r="B654" i="1"/>
  <c r="C653" i="1"/>
  <c r="E653" i="1"/>
  <c r="I384" i="1" l="1"/>
  <c r="K384" i="1" s="1"/>
  <c r="D385" i="1" s="1"/>
  <c r="J385" i="1" s="1"/>
  <c r="L385" i="1" s="1"/>
  <c r="C654" i="1"/>
  <c r="B655" i="1"/>
  <c r="E654" i="1"/>
  <c r="F385" i="1" l="1"/>
  <c r="H385" i="1" s="1"/>
  <c r="I385" i="1" s="1"/>
  <c r="K385" i="1" s="1"/>
  <c r="D386" i="1" s="1"/>
  <c r="J386" i="1" s="1"/>
  <c r="L386" i="1" s="1"/>
  <c r="B656" i="1"/>
  <c r="C655" i="1"/>
  <c r="E655" i="1"/>
  <c r="F386" i="1" l="1"/>
  <c r="H386" i="1" s="1"/>
  <c r="I386" i="1" s="1"/>
  <c r="K386" i="1" s="1"/>
  <c r="D387" i="1" s="1"/>
  <c r="B657" i="1"/>
  <c r="E656" i="1"/>
  <c r="C656" i="1"/>
  <c r="J387" i="1" l="1"/>
  <c r="L387" i="1" s="1"/>
  <c r="F387" i="1"/>
  <c r="H387" i="1" s="1"/>
  <c r="C657" i="1"/>
  <c r="B658" i="1"/>
  <c r="E657" i="1"/>
  <c r="I387" i="1" l="1"/>
  <c r="K387" i="1" s="1"/>
  <c r="D388" i="1" s="1"/>
  <c r="F388" i="1" s="1"/>
  <c r="H388" i="1" s="1"/>
  <c r="C658" i="1"/>
  <c r="B659" i="1"/>
  <c r="E658" i="1"/>
  <c r="J388" i="1" l="1"/>
  <c r="L388" i="1" s="1"/>
  <c r="C659" i="1"/>
  <c r="B660" i="1"/>
  <c r="E659" i="1"/>
  <c r="I388" i="1" l="1"/>
  <c r="K388" i="1" s="1"/>
  <c r="D389" i="1" s="1"/>
  <c r="E660" i="1"/>
  <c r="B661" i="1"/>
  <c r="C660" i="1"/>
  <c r="F389" i="1" l="1"/>
  <c r="H389" i="1" s="1"/>
  <c r="J389" i="1"/>
  <c r="L389" i="1" s="1"/>
  <c r="E661" i="1"/>
  <c r="B662" i="1"/>
  <c r="C661" i="1"/>
  <c r="I389" i="1" l="1"/>
  <c r="K389" i="1" s="1"/>
  <c r="D390" i="1" s="1"/>
  <c r="C662" i="1"/>
  <c r="B663" i="1"/>
  <c r="E662" i="1"/>
  <c r="F390" i="1" l="1"/>
  <c r="H390" i="1" s="1"/>
  <c r="J390" i="1"/>
  <c r="L390" i="1" s="1"/>
  <c r="C663" i="1"/>
  <c r="B664" i="1"/>
  <c r="E663" i="1"/>
  <c r="I390" i="1" l="1"/>
  <c r="K390" i="1" s="1"/>
  <c r="D391" i="1" s="1"/>
  <c r="B665" i="1"/>
  <c r="E664" i="1"/>
  <c r="C664" i="1"/>
  <c r="F391" i="1" l="1"/>
  <c r="H391" i="1" s="1"/>
  <c r="J391" i="1"/>
  <c r="L391" i="1" s="1"/>
  <c r="C665" i="1"/>
  <c r="E665" i="1"/>
  <c r="B666" i="1"/>
  <c r="I391" i="1" l="1"/>
  <c r="K391" i="1" s="1"/>
  <c r="D392" i="1" s="1"/>
  <c r="E666" i="1"/>
  <c r="B667" i="1"/>
  <c r="C666" i="1"/>
  <c r="F392" i="1" l="1"/>
  <c r="H392" i="1" s="1"/>
  <c r="J392" i="1"/>
  <c r="L392" i="1" s="1"/>
  <c r="E667" i="1"/>
  <c r="B668" i="1"/>
  <c r="C667" i="1"/>
  <c r="I392" i="1" l="1"/>
  <c r="K392" i="1" s="1"/>
  <c r="D393" i="1" s="1"/>
  <c r="E668" i="1"/>
  <c r="B669" i="1"/>
  <c r="C668" i="1"/>
  <c r="F393" i="1" l="1"/>
  <c r="H393" i="1" s="1"/>
  <c r="J393" i="1"/>
  <c r="L393" i="1" s="1"/>
  <c r="B670" i="1"/>
  <c r="C669" i="1"/>
  <c r="E669" i="1"/>
  <c r="I393" i="1" l="1"/>
  <c r="K393" i="1" s="1"/>
  <c r="D394" i="1" s="1"/>
  <c r="B671" i="1"/>
  <c r="E670" i="1"/>
  <c r="C670" i="1"/>
  <c r="J394" i="1" l="1"/>
  <c r="L394" i="1" s="1"/>
  <c r="F394" i="1"/>
  <c r="H394" i="1" s="1"/>
  <c r="B672" i="1"/>
  <c r="C671" i="1"/>
  <c r="E671" i="1"/>
  <c r="I394" i="1" l="1"/>
  <c r="K394" i="1" s="1"/>
  <c r="D395" i="1" s="1"/>
  <c r="F395" i="1" s="1"/>
  <c r="H395" i="1" s="1"/>
  <c r="C672" i="1"/>
  <c r="B673" i="1"/>
  <c r="E672" i="1"/>
  <c r="J395" i="1" l="1"/>
  <c r="L395" i="1" s="1"/>
  <c r="C673" i="1"/>
  <c r="B674" i="1"/>
  <c r="E673" i="1"/>
  <c r="I395" i="1" l="1"/>
  <c r="K395" i="1" s="1"/>
  <c r="D396" i="1" s="1"/>
  <c r="F396" i="1" s="1"/>
  <c r="H396" i="1" s="1"/>
  <c r="C674" i="1"/>
  <c r="B675" i="1"/>
  <c r="E674" i="1"/>
  <c r="J396" i="1" l="1"/>
  <c r="L396" i="1" s="1"/>
  <c r="C675" i="1"/>
  <c r="B676" i="1"/>
  <c r="E675" i="1"/>
  <c r="I396" i="1" l="1"/>
  <c r="K396" i="1" s="1"/>
  <c r="D397" i="1" s="1"/>
  <c r="C676" i="1"/>
  <c r="B677" i="1"/>
  <c r="E676" i="1"/>
  <c r="J397" i="1" l="1"/>
  <c r="L397" i="1" s="1"/>
  <c r="F397" i="1"/>
  <c r="H397" i="1" s="1"/>
  <c r="C677" i="1"/>
  <c r="B678" i="1"/>
  <c r="E677" i="1"/>
  <c r="I397" i="1" l="1"/>
  <c r="K397" i="1" s="1"/>
  <c r="D398" i="1" s="1"/>
  <c r="E678" i="1"/>
  <c r="B679" i="1"/>
  <c r="C678" i="1"/>
  <c r="J398" i="1" l="1"/>
  <c r="L398" i="1" s="1"/>
  <c r="F398" i="1"/>
  <c r="H398" i="1" s="1"/>
  <c r="C679" i="1"/>
  <c r="B680" i="1"/>
  <c r="E679" i="1"/>
  <c r="I398" i="1" l="1"/>
  <c r="K398" i="1" s="1"/>
  <c r="D399" i="1" s="1"/>
  <c r="C680" i="1"/>
  <c r="B681" i="1"/>
  <c r="E680" i="1"/>
  <c r="F399" i="1" l="1"/>
  <c r="H399" i="1" s="1"/>
  <c r="J399" i="1"/>
  <c r="L399" i="1" s="1"/>
  <c r="C681" i="1"/>
  <c r="B682" i="1"/>
  <c r="E681" i="1"/>
  <c r="I399" i="1" l="1"/>
  <c r="K399" i="1" s="1"/>
  <c r="D400" i="1" s="1"/>
  <c r="E682" i="1"/>
  <c r="B683" i="1"/>
  <c r="C682" i="1"/>
  <c r="F400" i="1" l="1"/>
  <c r="H400" i="1" s="1"/>
  <c r="J400" i="1"/>
  <c r="L400" i="1" s="1"/>
  <c r="B684" i="1"/>
  <c r="C683" i="1"/>
  <c r="E683" i="1"/>
  <c r="I400" i="1" l="1"/>
  <c r="K400" i="1" s="1"/>
  <c r="D401" i="1" s="1"/>
  <c r="B685" i="1"/>
  <c r="E684" i="1"/>
  <c r="C684" i="1"/>
  <c r="F401" i="1" l="1"/>
  <c r="H401" i="1" s="1"/>
  <c r="J401" i="1"/>
  <c r="L401" i="1" s="1"/>
  <c r="B686" i="1"/>
  <c r="E685" i="1"/>
  <c r="C685" i="1"/>
  <c r="I401" i="1" l="1"/>
  <c r="K401" i="1" s="1"/>
  <c r="D402" i="1" s="1"/>
  <c r="E686" i="1"/>
  <c r="B687" i="1"/>
  <c r="C686" i="1"/>
  <c r="F402" i="1" l="1"/>
  <c r="H402" i="1" s="1"/>
  <c r="J402" i="1"/>
  <c r="L402" i="1" s="1"/>
  <c r="E687" i="1"/>
  <c r="B688" i="1"/>
  <c r="C687" i="1"/>
  <c r="I402" i="1" l="1"/>
  <c r="K402" i="1" s="1"/>
  <c r="D403" i="1" s="1"/>
  <c r="C688" i="1"/>
  <c r="B689" i="1"/>
  <c r="E688" i="1"/>
  <c r="F403" i="1" l="1"/>
  <c r="H403" i="1" s="1"/>
  <c r="J403" i="1"/>
  <c r="L403" i="1" s="1"/>
  <c r="B690" i="1"/>
  <c r="C689" i="1"/>
  <c r="E689" i="1"/>
  <c r="I403" i="1" l="1"/>
  <c r="K403" i="1" s="1"/>
  <c r="D404" i="1" s="1"/>
  <c r="B691" i="1"/>
  <c r="C690" i="1"/>
  <c r="E690" i="1"/>
  <c r="J404" i="1" l="1"/>
  <c r="L404" i="1" s="1"/>
  <c r="F404" i="1"/>
  <c r="H404" i="1" s="1"/>
  <c r="E691" i="1"/>
  <c r="B692" i="1"/>
  <c r="C691" i="1"/>
  <c r="I404" i="1" l="1"/>
  <c r="K404" i="1" s="1"/>
  <c r="D405" i="1" s="1"/>
  <c r="J405" i="1" s="1"/>
  <c r="L405" i="1" s="1"/>
  <c r="C692" i="1"/>
  <c r="B693" i="1"/>
  <c r="E692" i="1"/>
  <c r="F405" i="1" l="1"/>
  <c r="H405" i="1" s="1"/>
  <c r="I405" i="1" s="1"/>
  <c r="K405" i="1" s="1"/>
  <c r="D406" i="1" s="1"/>
  <c r="C693" i="1"/>
  <c r="B694" i="1"/>
  <c r="E693" i="1"/>
  <c r="J406" i="1" l="1"/>
  <c r="L406" i="1" s="1"/>
  <c r="F406" i="1"/>
  <c r="H406" i="1" s="1"/>
  <c r="E694" i="1"/>
  <c r="B695" i="1"/>
  <c r="C694" i="1"/>
  <c r="I406" i="1" l="1"/>
  <c r="K406" i="1" s="1"/>
  <c r="D407" i="1" s="1"/>
  <c r="J407" i="1" s="1"/>
  <c r="L407" i="1" s="1"/>
  <c r="C695" i="1"/>
  <c r="B696" i="1"/>
  <c r="E695" i="1"/>
  <c r="F407" i="1" l="1"/>
  <c r="H407" i="1" s="1"/>
  <c r="I407" i="1" s="1"/>
  <c r="K407" i="1" s="1"/>
  <c r="D408" i="1" s="1"/>
  <c r="F408" i="1" s="1"/>
  <c r="H408" i="1" s="1"/>
  <c r="B697" i="1"/>
  <c r="E696" i="1"/>
  <c r="C696" i="1"/>
  <c r="J408" i="1" l="1"/>
  <c r="L408" i="1" s="1"/>
  <c r="C697" i="1"/>
  <c r="B698" i="1"/>
  <c r="E697" i="1"/>
  <c r="I408" i="1" l="1"/>
  <c r="K408" i="1" s="1"/>
  <c r="D409" i="1" s="1"/>
  <c r="F409" i="1" s="1"/>
  <c r="H409" i="1" s="1"/>
  <c r="B699" i="1"/>
  <c r="C698" i="1"/>
  <c r="E698" i="1"/>
  <c r="J409" i="1" l="1"/>
  <c r="L409" i="1" s="1"/>
  <c r="B700" i="1"/>
  <c r="C699" i="1"/>
  <c r="E699" i="1"/>
  <c r="I409" i="1" l="1"/>
  <c r="K409" i="1" s="1"/>
  <c r="D410" i="1" s="1"/>
  <c r="F410" i="1" s="1"/>
  <c r="H410" i="1" s="1"/>
  <c r="C700" i="1"/>
  <c r="B701" i="1"/>
  <c r="E700" i="1"/>
  <c r="J410" i="1" l="1"/>
  <c r="L410" i="1" s="1"/>
  <c r="C701" i="1"/>
  <c r="B702" i="1"/>
  <c r="E701" i="1"/>
  <c r="I410" i="1" l="1"/>
  <c r="K410" i="1" s="1"/>
  <c r="D411" i="1" s="1"/>
  <c r="F411" i="1" s="1"/>
  <c r="H411" i="1" s="1"/>
  <c r="E702" i="1"/>
  <c r="B703" i="1"/>
  <c r="C702" i="1"/>
  <c r="J411" i="1" l="1"/>
  <c r="L411" i="1" s="1"/>
  <c r="E703" i="1"/>
  <c r="B704" i="1"/>
  <c r="C703" i="1"/>
  <c r="I411" i="1" l="1"/>
  <c r="K411" i="1" s="1"/>
  <c r="D412" i="1" s="1"/>
  <c r="F412" i="1" s="1"/>
  <c r="H412" i="1" s="1"/>
  <c r="E704" i="1"/>
  <c r="B705" i="1"/>
  <c r="C704" i="1"/>
  <c r="J412" i="1" l="1"/>
  <c r="L412" i="1" s="1"/>
  <c r="C705" i="1"/>
  <c r="B706" i="1"/>
  <c r="E705" i="1"/>
  <c r="I412" i="1" l="1"/>
  <c r="K412" i="1" s="1"/>
  <c r="D413" i="1" s="1"/>
  <c r="J413" i="1" s="1"/>
  <c r="L413" i="1" s="1"/>
  <c r="C706" i="1"/>
  <c r="B707" i="1"/>
  <c r="E706" i="1"/>
  <c r="F413" i="1" l="1"/>
  <c r="H413" i="1" s="1"/>
  <c r="I413" i="1" s="1"/>
  <c r="K413" i="1" s="1"/>
  <c r="D414" i="1" s="1"/>
  <c r="J414" i="1" s="1"/>
  <c r="L414" i="1" s="1"/>
  <c r="B708" i="1"/>
  <c r="E707" i="1"/>
  <c r="C707" i="1"/>
  <c r="F414" i="1" l="1"/>
  <c r="H414" i="1" s="1"/>
  <c r="I414" i="1" s="1"/>
  <c r="K414" i="1" s="1"/>
  <c r="D415" i="1" s="1"/>
  <c r="F415" i="1" s="1"/>
  <c r="H415" i="1" s="1"/>
  <c r="B709" i="1"/>
  <c r="E708" i="1"/>
  <c r="C708" i="1"/>
  <c r="J415" i="1" l="1"/>
  <c r="L415" i="1" s="1"/>
  <c r="B710" i="1"/>
  <c r="C709" i="1"/>
  <c r="E709" i="1"/>
  <c r="I415" i="1" l="1"/>
  <c r="K415" i="1" s="1"/>
  <c r="D416" i="1" s="1"/>
  <c r="F416" i="1" s="1"/>
  <c r="H416" i="1" s="1"/>
  <c r="B711" i="1"/>
  <c r="C710" i="1"/>
  <c r="E710" i="1"/>
  <c r="J416" i="1" l="1"/>
  <c r="L416" i="1" s="1"/>
  <c r="B712" i="1"/>
  <c r="C711" i="1"/>
  <c r="E711" i="1"/>
  <c r="I416" i="1" l="1"/>
  <c r="K416" i="1" s="1"/>
  <c r="D417" i="1" s="1"/>
  <c r="J417" i="1" s="1"/>
  <c r="L417" i="1" s="1"/>
  <c r="C712" i="1"/>
  <c r="B713" i="1"/>
  <c r="E712" i="1"/>
  <c r="F417" i="1" l="1"/>
  <c r="H417" i="1" s="1"/>
  <c r="I417" i="1" s="1"/>
  <c r="K417" i="1" s="1"/>
  <c r="D418" i="1" s="1"/>
  <c r="F418" i="1" s="1"/>
  <c r="H418" i="1" s="1"/>
  <c r="C713" i="1"/>
  <c r="E713" i="1"/>
  <c r="B714" i="1"/>
  <c r="J418" i="1" l="1"/>
  <c r="L418" i="1" s="1"/>
  <c r="C714" i="1"/>
  <c r="B715" i="1"/>
  <c r="E714" i="1"/>
  <c r="I418" i="1" l="1"/>
  <c r="K418" i="1" s="1"/>
  <c r="D419" i="1" s="1"/>
  <c r="F419" i="1" s="1"/>
  <c r="H419" i="1" s="1"/>
  <c r="B716" i="1"/>
  <c r="E715" i="1"/>
  <c r="C715" i="1"/>
  <c r="J419" i="1" l="1"/>
  <c r="L419" i="1" s="1"/>
  <c r="B717" i="1"/>
  <c r="E716" i="1"/>
  <c r="C716" i="1"/>
  <c r="I419" i="1" l="1"/>
  <c r="K419" i="1" s="1"/>
  <c r="D420" i="1" s="1"/>
  <c r="B718" i="1"/>
  <c r="C717" i="1"/>
  <c r="E717" i="1"/>
  <c r="F420" i="1" l="1"/>
  <c r="H420" i="1" s="1"/>
  <c r="J420" i="1"/>
  <c r="L420" i="1" s="1"/>
  <c r="C718" i="1"/>
  <c r="B719" i="1"/>
  <c r="E718" i="1"/>
  <c r="I420" i="1" l="1"/>
  <c r="K420" i="1" s="1"/>
  <c r="D421" i="1" s="1"/>
  <c r="E719" i="1"/>
  <c r="B720" i="1"/>
  <c r="C719" i="1"/>
  <c r="F421" i="1" l="1"/>
  <c r="H421" i="1" s="1"/>
  <c r="J421" i="1"/>
  <c r="L421" i="1" s="1"/>
  <c r="C720" i="1"/>
  <c r="B721" i="1"/>
  <c r="E720" i="1"/>
  <c r="I421" i="1" l="1"/>
  <c r="K421" i="1" s="1"/>
  <c r="D422" i="1" s="1"/>
  <c r="C721" i="1"/>
  <c r="B722" i="1"/>
  <c r="E721" i="1"/>
  <c r="J422" i="1" l="1"/>
  <c r="L422" i="1" s="1"/>
  <c r="F422" i="1"/>
  <c r="H422" i="1" s="1"/>
  <c r="C722" i="1"/>
  <c r="B723" i="1"/>
  <c r="E722" i="1"/>
  <c r="I422" i="1" l="1"/>
  <c r="K422" i="1" s="1"/>
  <c r="D423" i="1" s="1"/>
  <c r="J423" i="1" s="1"/>
  <c r="L423" i="1" s="1"/>
  <c r="E723" i="1"/>
  <c r="B724" i="1"/>
  <c r="C723" i="1"/>
  <c r="F423" i="1" l="1"/>
  <c r="H423" i="1" s="1"/>
  <c r="I423" i="1" s="1"/>
  <c r="K423" i="1" s="1"/>
  <c r="D424" i="1" s="1"/>
  <c r="F424" i="1" s="1"/>
  <c r="H424" i="1" s="1"/>
  <c r="B725" i="1"/>
  <c r="E724" i="1"/>
  <c r="C724" i="1"/>
  <c r="J424" i="1" l="1"/>
  <c r="L424" i="1" s="1"/>
  <c r="C725" i="1"/>
  <c r="B726" i="1"/>
  <c r="E725" i="1"/>
  <c r="I424" i="1" l="1"/>
  <c r="K424" i="1" s="1"/>
  <c r="D425" i="1" s="1"/>
  <c r="B727" i="1"/>
  <c r="C726" i="1"/>
  <c r="E726" i="1"/>
  <c r="J425" i="1" l="1"/>
  <c r="L425" i="1" s="1"/>
  <c r="F425" i="1"/>
  <c r="H425" i="1" s="1"/>
  <c r="C727" i="1"/>
  <c r="B728" i="1"/>
  <c r="E727" i="1"/>
  <c r="I425" i="1" l="1"/>
  <c r="K425" i="1" s="1"/>
  <c r="D426" i="1" s="1"/>
  <c r="E728" i="1"/>
  <c r="B729" i="1"/>
  <c r="C728" i="1"/>
  <c r="J426" i="1" l="1"/>
  <c r="L426" i="1" s="1"/>
  <c r="F426" i="1"/>
  <c r="H426" i="1" s="1"/>
  <c r="C729" i="1"/>
  <c r="B730" i="1"/>
  <c r="E729" i="1"/>
  <c r="I426" i="1" l="1"/>
  <c r="K426" i="1" s="1"/>
  <c r="D427" i="1" s="1"/>
  <c r="B731" i="1"/>
  <c r="E730" i="1"/>
  <c r="C730" i="1"/>
  <c r="F427" i="1" l="1"/>
  <c r="H427" i="1" s="1"/>
  <c r="J427" i="1"/>
  <c r="L427" i="1" s="1"/>
  <c r="B732" i="1"/>
  <c r="E731" i="1"/>
  <c r="C731" i="1"/>
  <c r="I427" i="1" l="1"/>
  <c r="K427" i="1" s="1"/>
  <c r="D428" i="1" s="1"/>
  <c r="F428" i="1" s="1"/>
  <c r="H428" i="1" s="1"/>
  <c r="C732" i="1"/>
  <c r="E732" i="1"/>
  <c r="J428" i="1" l="1"/>
  <c r="L428" i="1" s="1"/>
  <c r="I428" i="1" l="1"/>
  <c r="K428" i="1" s="1"/>
  <c r="D429" i="1" s="1"/>
  <c r="F429" i="1" l="1"/>
  <c r="H429" i="1" s="1"/>
  <c r="J429" i="1"/>
  <c r="L429" i="1" s="1"/>
  <c r="I429" i="1" l="1"/>
  <c r="K429" i="1" s="1"/>
  <c r="D430" i="1" s="1"/>
  <c r="F430" i="1" l="1"/>
  <c r="H430" i="1" s="1"/>
  <c r="J430" i="1"/>
  <c r="L430" i="1" s="1"/>
  <c r="I430" i="1" l="1"/>
  <c r="K430" i="1" s="1"/>
  <c r="D431" i="1" s="1"/>
  <c r="J431" i="1" l="1"/>
  <c r="L431" i="1" s="1"/>
  <c r="F431" i="1"/>
  <c r="H431" i="1" s="1"/>
  <c r="I431" i="1" l="1"/>
  <c r="K431" i="1" s="1"/>
  <c r="D432" i="1" s="1"/>
  <c r="J432" i="1" s="1"/>
  <c r="L432" i="1" s="1"/>
  <c r="F432" i="1" l="1"/>
  <c r="H432" i="1" s="1"/>
  <c r="I432" i="1" s="1"/>
  <c r="K432" i="1" s="1"/>
  <c r="D433" i="1" s="1"/>
  <c r="J433" i="1" s="1"/>
  <c r="L433" i="1" s="1"/>
  <c r="F433" i="1" l="1"/>
  <c r="H433" i="1" s="1"/>
  <c r="I433" i="1" s="1"/>
  <c r="K433" i="1" s="1"/>
  <c r="D434" i="1" s="1"/>
  <c r="J434" i="1" s="1"/>
  <c r="L434" i="1" s="1"/>
  <c r="F434" i="1" l="1"/>
  <c r="H434" i="1" s="1"/>
  <c r="I434" i="1" s="1"/>
  <c r="K434" i="1" s="1"/>
  <c r="D435" i="1" s="1"/>
  <c r="F435" i="1" s="1"/>
  <c r="H435" i="1" s="1"/>
  <c r="J435" i="1" l="1"/>
  <c r="L435" i="1" s="1"/>
  <c r="I435" i="1" l="1"/>
  <c r="K435" i="1" s="1"/>
  <c r="D436" i="1" s="1"/>
  <c r="F436" i="1" s="1"/>
  <c r="H436" i="1" s="1"/>
  <c r="J436" i="1" l="1"/>
  <c r="L436" i="1" s="1"/>
  <c r="I436" i="1" l="1"/>
  <c r="K436" i="1" s="1"/>
  <c r="D437" i="1" s="1"/>
  <c r="F437" i="1" s="1"/>
  <c r="H437" i="1" s="1"/>
  <c r="J437" i="1" l="1"/>
  <c r="L437" i="1" s="1"/>
  <c r="I437" i="1" l="1"/>
  <c r="K437" i="1" s="1"/>
  <c r="D438" i="1" s="1"/>
  <c r="F438" i="1" s="1"/>
  <c r="H438" i="1" s="1"/>
  <c r="J438" i="1" l="1"/>
  <c r="L438" i="1" s="1"/>
  <c r="I438" i="1" l="1"/>
  <c r="K438" i="1" s="1"/>
  <c r="D439" i="1" s="1"/>
  <c r="F439" i="1" s="1"/>
  <c r="H439" i="1" s="1"/>
  <c r="J439" i="1" l="1"/>
  <c r="L439" i="1" s="1"/>
  <c r="I439" i="1" l="1"/>
  <c r="K439" i="1" s="1"/>
  <c r="D440" i="1" s="1"/>
  <c r="J440" i="1" s="1"/>
  <c r="L440" i="1" s="1"/>
  <c r="F440" i="1" l="1"/>
  <c r="H440" i="1" s="1"/>
  <c r="I440" i="1" s="1"/>
  <c r="K440" i="1" s="1"/>
  <c r="D441" i="1" s="1"/>
  <c r="J441" i="1" s="1"/>
  <c r="L441" i="1" s="1"/>
  <c r="F441" i="1" l="1"/>
  <c r="H441" i="1" s="1"/>
  <c r="I441" i="1" s="1"/>
  <c r="K441" i="1" s="1"/>
  <c r="D442" i="1" s="1"/>
  <c r="J442" i="1" s="1"/>
  <c r="L442" i="1" s="1"/>
  <c r="F442" i="1" l="1"/>
  <c r="H442" i="1" s="1"/>
  <c r="I442" i="1" s="1"/>
  <c r="K442" i="1" s="1"/>
  <c r="D443" i="1" s="1"/>
  <c r="F443" i="1" s="1"/>
  <c r="H443" i="1" s="1"/>
  <c r="J443" i="1" l="1"/>
  <c r="L443" i="1" s="1"/>
  <c r="I443" i="1" l="1"/>
  <c r="K443" i="1" s="1"/>
  <c r="D444" i="1" s="1"/>
  <c r="J444" i="1" s="1"/>
  <c r="L444" i="1" s="1"/>
  <c r="F444" i="1" l="1"/>
  <c r="H444" i="1" s="1"/>
  <c r="I444" i="1" s="1"/>
  <c r="K444" i="1" s="1"/>
  <c r="D445" i="1" s="1"/>
  <c r="F445" i="1" s="1"/>
  <c r="H445" i="1" s="1"/>
  <c r="J445" i="1" l="1"/>
  <c r="L445" i="1" s="1"/>
  <c r="I445" i="1" l="1"/>
  <c r="K445" i="1" s="1"/>
  <c r="D446" i="1" s="1"/>
  <c r="F446" i="1" s="1"/>
  <c r="H446" i="1" s="1"/>
  <c r="J446" i="1" l="1"/>
  <c r="L446" i="1" s="1"/>
  <c r="I446" i="1" l="1"/>
  <c r="K446" i="1" s="1"/>
  <c r="D447" i="1" s="1"/>
  <c r="J447" i="1" s="1"/>
  <c r="L447" i="1" s="1"/>
  <c r="F447" i="1" l="1"/>
  <c r="H447" i="1" s="1"/>
  <c r="I447" i="1" s="1"/>
  <c r="K447" i="1" s="1"/>
  <c r="D448" i="1" s="1"/>
  <c r="F448" i="1" s="1"/>
  <c r="H448" i="1" s="1"/>
  <c r="J448" i="1" l="1"/>
  <c r="L448" i="1" s="1"/>
  <c r="I448" i="1" l="1"/>
  <c r="K448" i="1" s="1"/>
  <c r="D449" i="1" s="1"/>
  <c r="J449" i="1" s="1"/>
  <c r="L449" i="1" s="1"/>
  <c r="F449" i="1" l="1"/>
  <c r="H449" i="1" s="1"/>
  <c r="I449" i="1" s="1"/>
  <c r="K449" i="1" s="1"/>
  <c r="D450" i="1" s="1"/>
  <c r="F450" i="1" s="1"/>
  <c r="H450" i="1" s="1"/>
  <c r="J450" i="1" l="1"/>
  <c r="L450" i="1" s="1"/>
  <c r="I450" i="1" l="1"/>
  <c r="K450" i="1" s="1"/>
  <c r="D451" i="1" s="1"/>
  <c r="F451" i="1" s="1"/>
  <c r="H451" i="1" s="1"/>
  <c r="J451" i="1" l="1"/>
  <c r="L451" i="1" s="1"/>
  <c r="I451" i="1" l="1"/>
  <c r="K451" i="1" s="1"/>
  <c r="D452" i="1" s="1"/>
  <c r="J452" i="1" s="1"/>
  <c r="L452" i="1" s="1"/>
  <c r="F452" i="1" l="1"/>
  <c r="H452" i="1" s="1"/>
  <c r="I452" i="1" s="1"/>
  <c r="K452" i="1" s="1"/>
  <c r="D453" i="1" s="1"/>
  <c r="F453" i="1" l="1"/>
  <c r="H453" i="1" s="1"/>
  <c r="J453" i="1"/>
  <c r="L453" i="1" s="1"/>
  <c r="I453" i="1" l="1"/>
  <c r="K453" i="1" s="1"/>
  <c r="D454" i="1" s="1"/>
  <c r="J454" i="1" l="1"/>
  <c r="L454" i="1" s="1"/>
  <c r="F454" i="1"/>
  <c r="H454" i="1" s="1"/>
  <c r="I454" i="1" l="1"/>
  <c r="K454" i="1" s="1"/>
  <c r="D455" i="1" s="1"/>
  <c r="J455" i="1" s="1"/>
  <c r="L455" i="1" s="1"/>
  <c r="F455" i="1" l="1"/>
  <c r="H455" i="1" s="1"/>
  <c r="I455" i="1" s="1"/>
  <c r="K455" i="1" s="1"/>
  <c r="D456" i="1" s="1"/>
  <c r="F456" i="1" s="1"/>
  <c r="H456" i="1" s="1"/>
  <c r="J456" i="1" l="1"/>
  <c r="L456" i="1" s="1"/>
  <c r="I456" i="1" l="1"/>
  <c r="K456" i="1" s="1"/>
  <c r="D457" i="1" s="1"/>
  <c r="F457" i="1" s="1"/>
  <c r="H457" i="1" s="1"/>
  <c r="J457" i="1" l="1"/>
  <c r="L457" i="1" s="1"/>
  <c r="I457" i="1" l="1"/>
  <c r="K457" i="1" s="1"/>
  <c r="D458" i="1" s="1"/>
  <c r="F458" i="1" s="1"/>
  <c r="H458" i="1" s="1"/>
  <c r="J458" i="1" l="1"/>
  <c r="L458" i="1" s="1"/>
  <c r="I458" i="1" l="1"/>
  <c r="K458" i="1" s="1"/>
  <c r="D459" i="1" s="1"/>
  <c r="F459" i="1" s="1"/>
  <c r="H459" i="1" s="1"/>
  <c r="J459" i="1" l="1"/>
  <c r="L459" i="1" s="1"/>
  <c r="I459" i="1" l="1"/>
  <c r="K459" i="1" s="1"/>
  <c r="D460" i="1" s="1"/>
  <c r="J460" i="1" s="1"/>
  <c r="L460" i="1" s="1"/>
  <c r="F460" i="1" l="1"/>
  <c r="H460" i="1" s="1"/>
  <c r="I460" i="1" s="1"/>
  <c r="K460" i="1" s="1"/>
  <c r="D461" i="1" s="1"/>
  <c r="F461" i="1" s="1"/>
  <c r="H461" i="1" s="1"/>
  <c r="J461" i="1" l="1"/>
  <c r="L461" i="1" s="1"/>
  <c r="I461" i="1" l="1"/>
  <c r="K461" i="1" s="1"/>
  <c r="D462" i="1" s="1"/>
  <c r="F462" i="1" l="1"/>
  <c r="H462" i="1" s="1"/>
  <c r="J462" i="1"/>
  <c r="L462" i="1" s="1"/>
  <c r="I462" i="1" l="1"/>
  <c r="K462" i="1" s="1"/>
  <c r="D463" i="1" s="1"/>
  <c r="J463" i="1" l="1"/>
  <c r="L463" i="1" s="1"/>
  <c r="F463" i="1"/>
  <c r="H463" i="1" s="1"/>
  <c r="I463" i="1" l="1"/>
  <c r="K463" i="1" s="1"/>
  <c r="D464" i="1" s="1"/>
  <c r="J464" i="1" s="1"/>
  <c r="L464" i="1" s="1"/>
  <c r="F464" i="1" l="1"/>
  <c r="H464" i="1" s="1"/>
  <c r="I464" i="1" s="1"/>
  <c r="K464" i="1" s="1"/>
  <c r="D465" i="1" s="1"/>
  <c r="F465" i="1" l="1"/>
  <c r="H465" i="1" s="1"/>
  <c r="J465" i="1"/>
  <c r="L465" i="1" s="1"/>
  <c r="I465" i="1" l="1"/>
  <c r="K465" i="1" s="1"/>
  <c r="D466" i="1" s="1"/>
  <c r="J466" i="1" s="1"/>
  <c r="L466" i="1" s="1"/>
  <c r="F466" i="1" l="1"/>
  <c r="H466" i="1" s="1"/>
  <c r="I466" i="1" s="1"/>
  <c r="K466" i="1" s="1"/>
  <c r="D467" i="1" s="1"/>
  <c r="J467" i="1" l="1"/>
  <c r="L467" i="1" s="1"/>
  <c r="F467" i="1"/>
  <c r="H467" i="1" s="1"/>
  <c r="I467" i="1" l="1"/>
  <c r="K467" i="1" s="1"/>
  <c r="D468" i="1" s="1"/>
  <c r="F468" i="1" s="1"/>
  <c r="H468" i="1" s="1"/>
  <c r="J468" i="1" l="1"/>
  <c r="L468" i="1" s="1"/>
  <c r="I468" i="1" l="1"/>
  <c r="K468" i="1" s="1"/>
  <c r="D469" i="1" s="1"/>
  <c r="F469" i="1" l="1"/>
  <c r="H469" i="1" s="1"/>
  <c r="J469" i="1"/>
  <c r="L469" i="1" s="1"/>
  <c r="I469" i="1" l="1"/>
  <c r="K469" i="1" s="1"/>
  <c r="D470" i="1" s="1"/>
  <c r="J470" i="1" s="1"/>
  <c r="L470" i="1" s="1"/>
  <c r="F470" i="1" l="1"/>
  <c r="H470" i="1" s="1"/>
  <c r="I470" i="1" s="1"/>
  <c r="K470" i="1" s="1"/>
  <c r="D471" i="1" s="1"/>
  <c r="F471" i="1" l="1"/>
  <c r="H471" i="1" s="1"/>
  <c r="J471" i="1"/>
  <c r="L471" i="1" s="1"/>
  <c r="I471" i="1" l="1"/>
  <c r="K471" i="1" s="1"/>
  <c r="D472" i="1" s="1"/>
  <c r="J472" i="1" l="1"/>
  <c r="L472" i="1" s="1"/>
  <c r="F472" i="1"/>
  <c r="H472" i="1" s="1"/>
  <c r="I472" i="1" l="1"/>
  <c r="K472" i="1" s="1"/>
  <c r="D473" i="1" s="1"/>
  <c r="J473" i="1" l="1"/>
  <c r="L473" i="1" s="1"/>
  <c r="F473" i="1"/>
  <c r="H473" i="1" s="1"/>
  <c r="I473" i="1" l="1"/>
  <c r="K473" i="1" s="1"/>
  <c r="D474" i="1" s="1"/>
  <c r="F474" i="1" l="1"/>
  <c r="H474" i="1" s="1"/>
  <c r="J474" i="1"/>
  <c r="L474" i="1" s="1"/>
  <c r="I474" i="1" l="1"/>
  <c r="K474" i="1" s="1"/>
  <c r="D475" i="1" s="1"/>
  <c r="J475" i="1" s="1"/>
  <c r="L475" i="1" s="1"/>
  <c r="F475" i="1" l="1"/>
  <c r="H475" i="1" s="1"/>
  <c r="I475" i="1" s="1"/>
  <c r="K475" i="1" s="1"/>
  <c r="D476" i="1" s="1"/>
  <c r="J476" i="1" l="1"/>
  <c r="L476" i="1" s="1"/>
  <c r="F476" i="1"/>
  <c r="H476" i="1" s="1"/>
  <c r="I476" i="1" l="1"/>
  <c r="K476" i="1" s="1"/>
  <c r="D477" i="1" s="1"/>
  <c r="F477" i="1" l="1"/>
  <c r="H477" i="1" s="1"/>
  <c r="J477" i="1"/>
  <c r="L477" i="1" s="1"/>
  <c r="I477" i="1" l="1"/>
  <c r="K477" i="1" s="1"/>
  <c r="D478" i="1" s="1"/>
  <c r="F478" i="1" s="1"/>
  <c r="H478" i="1" s="1"/>
  <c r="J478" i="1" l="1"/>
  <c r="L478" i="1" s="1"/>
  <c r="I478" i="1" l="1"/>
  <c r="K478" i="1" s="1"/>
  <c r="D479" i="1" s="1"/>
  <c r="F479" i="1" l="1"/>
  <c r="H479" i="1" s="1"/>
  <c r="J479" i="1"/>
  <c r="L479" i="1" s="1"/>
  <c r="I479" i="1" l="1"/>
  <c r="K479" i="1" s="1"/>
  <c r="D480" i="1" s="1"/>
  <c r="F480" i="1" l="1"/>
  <c r="H480" i="1" s="1"/>
  <c r="J480" i="1"/>
  <c r="L480" i="1" s="1"/>
  <c r="I480" i="1" l="1"/>
  <c r="K480" i="1" s="1"/>
  <c r="D481" i="1" s="1"/>
  <c r="J481" i="1" l="1"/>
  <c r="L481" i="1" s="1"/>
  <c r="F481" i="1"/>
  <c r="H481" i="1" s="1"/>
  <c r="I481" i="1" l="1"/>
  <c r="K481" i="1" s="1"/>
  <c r="D482" i="1" s="1"/>
  <c r="J482" i="1" s="1"/>
  <c r="L482" i="1" s="1"/>
  <c r="F482" i="1" l="1"/>
  <c r="H482" i="1" s="1"/>
  <c r="I482" i="1" s="1"/>
  <c r="K482" i="1" s="1"/>
  <c r="D483" i="1" s="1"/>
  <c r="J483" i="1" l="1"/>
  <c r="L483" i="1" s="1"/>
  <c r="F483" i="1"/>
  <c r="H483" i="1" s="1"/>
  <c r="I483" i="1" l="1"/>
  <c r="K483" i="1" s="1"/>
  <c r="D484" i="1" s="1"/>
  <c r="F484" i="1" s="1"/>
  <c r="H484" i="1" s="1"/>
  <c r="J484" i="1" l="1"/>
  <c r="L484" i="1" s="1"/>
  <c r="I484" i="1" l="1"/>
  <c r="K484" i="1" s="1"/>
  <c r="D485" i="1" s="1"/>
  <c r="J485" i="1" s="1"/>
  <c r="L485" i="1" s="1"/>
  <c r="F485" i="1" l="1"/>
  <c r="H485" i="1" s="1"/>
  <c r="I485" i="1" s="1"/>
  <c r="K485" i="1" s="1"/>
  <c r="D486" i="1" s="1"/>
  <c r="F486" i="1" s="1"/>
  <c r="H486" i="1" s="1"/>
  <c r="J486" i="1" l="1"/>
  <c r="L486" i="1" s="1"/>
  <c r="I486" i="1" l="1"/>
  <c r="K486" i="1" s="1"/>
  <c r="D487" i="1" s="1"/>
  <c r="J487" i="1" s="1"/>
  <c r="L487" i="1" s="1"/>
  <c r="F487" i="1" l="1"/>
  <c r="H487" i="1" s="1"/>
  <c r="I487" i="1" s="1"/>
  <c r="K487" i="1" s="1"/>
  <c r="D488" i="1" s="1"/>
  <c r="F488" i="1" l="1"/>
  <c r="H488" i="1" s="1"/>
  <c r="J488" i="1"/>
  <c r="L488" i="1" s="1"/>
  <c r="I488" i="1" l="1"/>
  <c r="K488" i="1" s="1"/>
  <c r="D489" i="1" s="1"/>
  <c r="J489" i="1" l="1"/>
  <c r="L489" i="1" s="1"/>
  <c r="F489" i="1"/>
  <c r="H489" i="1" s="1"/>
  <c r="I489" i="1" l="1"/>
  <c r="K489" i="1" s="1"/>
  <c r="D490" i="1" s="1"/>
  <c r="F490" i="1" l="1"/>
  <c r="H490" i="1" s="1"/>
  <c r="J490" i="1"/>
  <c r="L490" i="1" s="1"/>
  <c r="I490" i="1" l="1"/>
  <c r="K490" i="1" s="1"/>
  <c r="D491" i="1" s="1"/>
  <c r="J491" i="1" l="1"/>
  <c r="L491" i="1" s="1"/>
  <c r="F491" i="1"/>
  <c r="H491" i="1" s="1"/>
  <c r="I491" i="1" l="1"/>
  <c r="K491" i="1" s="1"/>
  <c r="D492" i="1" s="1"/>
  <c r="F492" i="1" s="1"/>
  <c r="H492" i="1" s="1"/>
  <c r="J492" i="1" l="1"/>
  <c r="L492" i="1" s="1"/>
  <c r="I492" i="1" l="1"/>
  <c r="K492" i="1" s="1"/>
  <c r="D493" i="1" s="1"/>
  <c r="F493" i="1" s="1"/>
  <c r="H493" i="1" s="1"/>
  <c r="J493" i="1" l="1"/>
  <c r="L493" i="1" s="1"/>
  <c r="I493" i="1" l="1"/>
  <c r="K493" i="1" s="1"/>
  <c r="D494" i="1" s="1"/>
  <c r="J494" i="1" s="1"/>
  <c r="L494" i="1" s="1"/>
  <c r="F494" i="1" l="1"/>
  <c r="H494" i="1" s="1"/>
  <c r="I494" i="1" s="1"/>
  <c r="K494" i="1" s="1"/>
  <c r="D495" i="1" s="1"/>
  <c r="F495" i="1" l="1"/>
  <c r="H495" i="1" s="1"/>
  <c r="J495" i="1"/>
  <c r="L495" i="1" s="1"/>
  <c r="I495" i="1" l="1"/>
  <c r="K495" i="1" s="1"/>
  <c r="D496" i="1" s="1"/>
  <c r="J496" i="1" l="1"/>
  <c r="L496" i="1" s="1"/>
  <c r="F496" i="1"/>
  <c r="H496" i="1" s="1"/>
  <c r="I496" i="1" l="1"/>
  <c r="K496" i="1" s="1"/>
  <c r="D497" i="1" s="1"/>
  <c r="J497" i="1" l="1"/>
  <c r="L497" i="1" s="1"/>
  <c r="F497" i="1"/>
  <c r="H497" i="1" s="1"/>
  <c r="I497" i="1" l="1"/>
  <c r="K497" i="1" s="1"/>
  <c r="D498" i="1" s="1"/>
  <c r="F498" i="1" l="1"/>
  <c r="H498" i="1" s="1"/>
  <c r="J498" i="1"/>
  <c r="L498" i="1" s="1"/>
  <c r="I498" i="1" l="1"/>
  <c r="K498" i="1" s="1"/>
  <c r="D499" i="1" s="1"/>
  <c r="J499" i="1" l="1"/>
  <c r="L499" i="1" s="1"/>
  <c r="F499" i="1"/>
  <c r="H499" i="1" s="1"/>
  <c r="I499" i="1" l="1"/>
  <c r="K499" i="1" s="1"/>
  <c r="D500" i="1" s="1"/>
  <c r="F500" i="1" l="1"/>
  <c r="H500" i="1" s="1"/>
  <c r="J500" i="1"/>
  <c r="L500" i="1" s="1"/>
  <c r="I500" i="1" l="1"/>
  <c r="K500" i="1" s="1"/>
  <c r="D501" i="1" s="1"/>
  <c r="F501" i="1" l="1"/>
  <c r="H501" i="1" s="1"/>
  <c r="J501" i="1"/>
  <c r="L501" i="1" s="1"/>
  <c r="I501" i="1" l="1"/>
  <c r="K501" i="1" s="1"/>
  <c r="D502" i="1" s="1"/>
  <c r="J502" i="1" l="1"/>
  <c r="L502" i="1" s="1"/>
  <c r="F502" i="1"/>
  <c r="H502" i="1" s="1"/>
  <c r="I502" i="1" l="1"/>
  <c r="K502" i="1" s="1"/>
  <c r="D503" i="1" s="1"/>
  <c r="J503" i="1" l="1"/>
  <c r="L503" i="1" s="1"/>
  <c r="F503" i="1"/>
  <c r="H503" i="1" s="1"/>
  <c r="I503" i="1" l="1"/>
  <c r="K503" i="1" s="1"/>
  <c r="D504" i="1" s="1"/>
  <c r="J504" i="1" l="1"/>
  <c r="L504" i="1" s="1"/>
  <c r="F504" i="1"/>
  <c r="H504" i="1" s="1"/>
  <c r="I504" i="1" l="1"/>
  <c r="K504" i="1" s="1"/>
  <c r="D505" i="1" s="1"/>
  <c r="J505" i="1" l="1"/>
  <c r="L505" i="1" s="1"/>
  <c r="F505" i="1"/>
  <c r="H505" i="1" s="1"/>
  <c r="I505" i="1" l="1"/>
  <c r="K505" i="1" s="1"/>
  <c r="D506" i="1" s="1"/>
  <c r="J506" i="1" l="1"/>
  <c r="L506" i="1" s="1"/>
  <c r="F506" i="1"/>
  <c r="H506" i="1" s="1"/>
  <c r="I506" i="1" l="1"/>
  <c r="K506" i="1" s="1"/>
  <c r="D507" i="1" s="1"/>
  <c r="J507" i="1" l="1"/>
  <c r="L507" i="1" s="1"/>
  <c r="F507" i="1"/>
  <c r="H507" i="1" s="1"/>
  <c r="I507" i="1" l="1"/>
  <c r="K507" i="1" s="1"/>
  <c r="D508" i="1" s="1"/>
  <c r="F508" i="1" l="1"/>
  <c r="H508" i="1" s="1"/>
  <c r="J508" i="1"/>
  <c r="L508" i="1" s="1"/>
  <c r="I508" i="1" l="1"/>
  <c r="K508" i="1" s="1"/>
  <c r="D509" i="1" s="1"/>
  <c r="J509" i="1" s="1"/>
  <c r="L509" i="1" s="1"/>
  <c r="F509" i="1" l="1"/>
  <c r="H509" i="1" s="1"/>
  <c r="I509" i="1" s="1"/>
  <c r="K509" i="1" s="1"/>
  <c r="D510" i="1" s="1"/>
  <c r="F510" i="1" l="1"/>
  <c r="H510" i="1" s="1"/>
  <c r="J510" i="1"/>
  <c r="L510" i="1" s="1"/>
  <c r="I510" i="1" l="1"/>
  <c r="K510" i="1" s="1"/>
  <c r="D511" i="1" s="1"/>
  <c r="F511" i="1" s="1"/>
  <c r="H511" i="1" s="1"/>
  <c r="J511" i="1" l="1"/>
  <c r="L511" i="1" s="1"/>
  <c r="I511" i="1" l="1"/>
  <c r="K511" i="1" s="1"/>
  <c r="D512" i="1" s="1"/>
  <c r="F512" i="1" l="1"/>
  <c r="H512" i="1" s="1"/>
  <c r="J512" i="1"/>
  <c r="L512" i="1" s="1"/>
  <c r="I512" i="1" l="1"/>
  <c r="K512" i="1" s="1"/>
  <c r="D513" i="1" s="1"/>
  <c r="F513" i="1" s="1"/>
  <c r="H513" i="1" s="1"/>
  <c r="J513" i="1" l="1"/>
  <c r="L513" i="1" s="1"/>
  <c r="I513" i="1" l="1"/>
  <c r="K513" i="1" s="1"/>
  <c r="D514" i="1" s="1"/>
  <c r="F514" i="1" l="1"/>
  <c r="H514" i="1" s="1"/>
  <c r="J514" i="1"/>
  <c r="L514" i="1" s="1"/>
  <c r="I514" i="1" l="1"/>
  <c r="K514" i="1" s="1"/>
  <c r="D515" i="1" s="1"/>
  <c r="J515" i="1" l="1"/>
  <c r="L515" i="1" s="1"/>
  <c r="F515" i="1"/>
  <c r="H515" i="1" s="1"/>
  <c r="I515" i="1" l="1"/>
  <c r="K515" i="1" s="1"/>
  <c r="D516" i="1" s="1"/>
  <c r="F516" i="1" s="1"/>
  <c r="H516" i="1" s="1"/>
  <c r="J516" i="1" l="1"/>
  <c r="L516" i="1" s="1"/>
  <c r="I516" i="1" l="1"/>
  <c r="K516" i="1" s="1"/>
  <c r="D517" i="1" s="1"/>
  <c r="F517" i="1" s="1"/>
  <c r="H517" i="1" s="1"/>
  <c r="J517" i="1" l="1"/>
  <c r="L517" i="1" s="1"/>
  <c r="I517" i="1" l="1"/>
  <c r="K517" i="1" s="1"/>
  <c r="D518" i="1" s="1"/>
  <c r="F518" i="1" s="1"/>
  <c r="H518" i="1" s="1"/>
  <c r="J518" i="1" l="1"/>
  <c r="L518" i="1" s="1"/>
  <c r="I518" i="1" l="1"/>
  <c r="K518" i="1" s="1"/>
  <c r="D519" i="1" s="1"/>
  <c r="F519" i="1" s="1"/>
  <c r="H519" i="1" s="1"/>
  <c r="J519" i="1" l="1"/>
  <c r="L519" i="1" s="1"/>
  <c r="I519" i="1" l="1"/>
  <c r="K519" i="1" s="1"/>
  <c r="D520" i="1" s="1"/>
  <c r="F520" i="1" s="1"/>
  <c r="H520" i="1" s="1"/>
  <c r="J520" i="1" l="1"/>
  <c r="L520" i="1" s="1"/>
  <c r="I520" i="1" l="1"/>
  <c r="K520" i="1" s="1"/>
  <c r="D521" i="1" s="1"/>
  <c r="F521" i="1" s="1"/>
  <c r="H521" i="1" s="1"/>
  <c r="J521" i="1" l="1"/>
  <c r="L521" i="1" s="1"/>
  <c r="I521" i="1" l="1"/>
  <c r="K521" i="1" s="1"/>
  <c r="D522" i="1" s="1"/>
  <c r="F522" i="1" s="1"/>
  <c r="H522" i="1" s="1"/>
  <c r="J522" i="1" l="1"/>
  <c r="L522" i="1" s="1"/>
  <c r="I522" i="1" l="1"/>
  <c r="K522" i="1" s="1"/>
  <c r="D523" i="1" s="1"/>
  <c r="F523" i="1" s="1"/>
  <c r="H523" i="1" s="1"/>
  <c r="J523" i="1" l="1"/>
  <c r="L523" i="1" s="1"/>
  <c r="I523" i="1" l="1"/>
  <c r="K523" i="1" s="1"/>
  <c r="D524" i="1" s="1"/>
  <c r="F524" i="1" s="1"/>
  <c r="H524" i="1" s="1"/>
  <c r="J524" i="1" l="1"/>
  <c r="L524" i="1" s="1"/>
  <c r="I524" i="1" l="1"/>
  <c r="K524" i="1" s="1"/>
  <c r="D525" i="1" s="1"/>
  <c r="F525" i="1" s="1"/>
  <c r="H525" i="1" s="1"/>
  <c r="J525" i="1" l="1"/>
  <c r="L525" i="1" s="1"/>
  <c r="I525" i="1" l="1"/>
  <c r="K525" i="1" s="1"/>
  <c r="D526" i="1" s="1"/>
  <c r="F526" i="1" s="1"/>
  <c r="H526" i="1" s="1"/>
  <c r="J526" i="1" l="1"/>
  <c r="L526" i="1" s="1"/>
  <c r="I526" i="1" l="1"/>
  <c r="K526" i="1" s="1"/>
  <c r="D527" i="1" s="1"/>
  <c r="J527" i="1" s="1"/>
  <c r="L527" i="1" s="1"/>
  <c r="F527" i="1" l="1"/>
  <c r="H527" i="1" s="1"/>
  <c r="I527" i="1" s="1"/>
  <c r="K527" i="1" s="1"/>
  <c r="D528" i="1" s="1"/>
  <c r="J528" i="1" l="1"/>
  <c r="L528" i="1" s="1"/>
  <c r="F528" i="1"/>
  <c r="H528" i="1" s="1"/>
  <c r="I528" i="1" l="1"/>
  <c r="K528" i="1" s="1"/>
  <c r="D529" i="1" s="1"/>
  <c r="F529" i="1" s="1"/>
  <c r="H529" i="1" s="1"/>
  <c r="J529" i="1" l="1"/>
  <c r="L529" i="1" s="1"/>
  <c r="I529" i="1" l="1"/>
  <c r="K529" i="1" s="1"/>
  <c r="D530" i="1" s="1"/>
  <c r="F530" i="1" s="1"/>
  <c r="H530" i="1" s="1"/>
  <c r="J530" i="1" l="1"/>
  <c r="L530" i="1" s="1"/>
  <c r="I530" i="1" l="1"/>
  <c r="K530" i="1" s="1"/>
  <c r="D531" i="1" s="1"/>
  <c r="J531" i="1" s="1"/>
  <c r="L531" i="1" s="1"/>
  <c r="F531" i="1" l="1"/>
  <c r="H531" i="1" s="1"/>
  <c r="I531" i="1" s="1"/>
  <c r="K531" i="1" s="1"/>
  <c r="D532" i="1" s="1"/>
  <c r="F532" i="1" s="1"/>
  <c r="H532" i="1" s="1"/>
  <c r="J532" i="1" l="1"/>
  <c r="L532" i="1" s="1"/>
  <c r="I532" i="1" l="1"/>
  <c r="K532" i="1" s="1"/>
  <c r="D533" i="1" s="1"/>
  <c r="F533" i="1" s="1"/>
  <c r="H533" i="1" s="1"/>
  <c r="J533" i="1" l="1"/>
  <c r="L533" i="1" s="1"/>
  <c r="I533" i="1" l="1"/>
  <c r="K533" i="1" s="1"/>
  <c r="D534" i="1" s="1"/>
  <c r="J534" i="1" s="1"/>
  <c r="L534" i="1" s="1"/>
  <c r="F534" i="1" l="1"/>
  <c r="H534" i="1" s="1"/>
  <c r="I534" i="1" s="1"/>
  <c r="K534" i="1" s="1"/>
  <c r="D535" i="1" s="1"/>
  <c r="J535" i="1" s="1"/>
  <c r="L535" i="1" s="1"/>
  <c r="F535" i="1" l="1"/>
  <c r="H535" i="1" s="1"/>
  <c r="I535" i="1" s="1"/>
  <c r="K535" i="1" s="1"/>
  <c r="D536" i="1" s="1"/>
  <c r="F536" i="1" s="1"/>
  <c r="H536" i="1" s="1"/>
  <c r="J536" i="1" l="1"/>
  <c r="L536" i="1" s="1"/>
  <c r="I536" i="1" l="1"/>
  <c r="K536" i="1" s="1"/>
  <c r="D537" i="1" s="1"/>
  <c r="J537" i="1" s="1"/>
  <c r="L537" i="1" s="1"/>
  <c r="F537" i="1" l="1"/>
  <c r="H537" i="1" s="1"/>
  <c r="I537" i="1" s="1"/>
  <c r="K537" i="1" s="1"/>
  <c r="D538" i="1" s="1"/>
  <c r="F538" i="1" l="1"/>
  <c r="H538" i="1" s="1"/>
  <c r="J538" i="1"/>
  <c r="L538" i="1" s="1"/>
  <c r="I538" i="1" l="1"/>
  <c r="K538" i="1" s="1"/>
  <c r="D539" i="1" s="1"/>
  <c r="J539" i="1" l="1"/>
  <c r="L539" i="1" s="1"/>
  <c r="F539" i="1"/>
  <c r="H539" i="1" s="1"/>
  <c r="I539" i="1" l="1"/>
  <c r="K539" i="1" s="1"/>
  <c r="D540" i="1" s="1"/>
  <c r="F540" i="1" s="1"/>
  <c r="H540" i="1" s="1"/>
  <c r="J540" i="1" l="1"/>
  <c r="L540" i="1" s="1"/>
  <c r="I540" i="1" l="1"/>
  <c r="K540" i="1" s="1"/>
  <c r="D541" i="1" s="1"/>
  <c r="J541" i="1" s="1"/>
  <c r="L541" i="1" s="1"/>
  <c r="F541" i="1" l="1"/>
  <c r="H541" i="1" s="1"/>
  <c r="I541" i="1" s="1"/>
  <c r="K541" i="1" s="1"/>
  <c r="D542" i="1" s="1"/>
  <c r="J542" i="1" s="1"/>
  <c r="L542" i="1" s="1"/>
  <c r="F542" i="1" l="1"/>
  <c r="H542" i="1" s="1"/>
  <c r="I542" i="1" s="1"/>
  <c r="K542" i="1" s="1"/>
  <c r="D543" i="1" s="1"/>
  <c r="J543" i="1" l="1"/>
  <c r="L543" i="1" s="1"/>
  <c r="F543" i="1"/>
  <c r="H543" i="1" s="1"/>
  <c r="I543" i="1" l="1"/>
  <c r="K543" i="1" s="1"/>
  <c r="D544" i="1" s="1"/>
  <c r="J544" i="1" l="1"/>
  <c r="L544" i="1" s="1"/>
  <c r="F544" i="1"/>
  <c r="H544" i="1" s="1"/>
  <c r="I544" i="1" l="1"/>
  <c r="K544" i="1" s="1"/>
  <c r="D545" i="1" s="1"/>
  <c r="J545" i="1" s="1"/>
  <c r="L545" i="1" s="1"/>
  <c r="F545" i="1" l="1"/>
  <c r="H545" i="1" s="1"/>
  <c r="I545" i="1" s="1"/>
  <c r="K545" i="1" s="1"/>
  <c r="D546" i="1" s="1"/>
  <c r="J546" i="1" s="1"/>
  <c r="L546" i="1" s="1"/>
  <c r="F546" i="1" l="1"/>
  <c r="H546" i="1" s="1"/>
  <c r="I546" i="1" s="1"/>
  <c r="K546" i="1" s="1"/>
  <c r="D547" i="1" s="1"/>
  <c r="F547" i="1" l="1"/>
  <c r="H547" i="1" s="1"/>
  <c r="J547" i="1"/>
  <c r="L547" i="1" s="1"/>
  <c r="I547" i="1" l="1"/>
  <c r="K547" i="1" s="1"/>
  <c r="D548" i="1" s="1"/>
  <c r="F548" i="1" l="1"/>
  <c r="H548" i="1" s="1"/>
  <c r="J548" i="1"/>
  <c r="L548" i="1" s="1"/>
  <c r="I548" i="1" l="1"/>
  <c r="K548" i="1" s="1"/>
  <c r="D549" i="1" s="1"/>
  <c r="J549" i="1" l="1"/>
  <c r="L549" i="1" s="1"/>
  <c r="F549" i="1"/>
  <c r="H549" i="1" l="1"/>
  <c r="I549" i="1" s="1"/>
  <c r="K549" i="1" s="1"/>
  <c r="D550" i="1" s="1"/>
  <c r="F550" i="1" l="1"/>
  <c r="H550" i="1" s="1"/>
  <c r="J550" i="1"/>
  <c r="L550" i="1" s="1"/>
  <c r="I550" i="1" l="1"/>
  <c r="K550" i="1" s="1"/>
  <c r="D551" i="1" s="1"/>
  <c r="J551" i="1" s="1"/>
  <c r="L551" i="1" s="1"/>
  <c r="F551" i="1" l="1"/>
  <c r="H551" i="1" s="1"/>
  <c r="I551" i="1" s="1"/>
  <c r="K551" i="1" s="1"/>
  <c r="D552" i="1" s="1"/>
  <c r="F552" i="1" s="1"/>
  <c r="H552" i="1" s="1"/>
  <c r="J552" i="1" l="1"/>
  <c r="L552" i="1" s="1"/>
  <c r="I552" i="1" l="1"/>
  <c r="K552" i="1" s="1"/>
  <c r="D553" i="1" s="1"/>
  <c r="F553" i="1" s="1"/>
  <c r="H553" i="1" s="1"/>
  <c r="J553" i="1" l="1"/>
  <c r="L553" i="1" s="1"/>
  <c r="I553" i="1" l="1"/>
  <c r="K553" i="1" s="1"/>
  <c r="D554" i="1" s="1"/>
  <c r="F554" i="1" s="1"/>
  <c r="H554" i="1" s="1"/>
  <c r="J554" i="1" l="1"/>
  <c r="L554" i="1" s="1"/>
  <c r="I554" i="1" l="1"/>
  <c r="K554" i="1" s="1"/>
  <c r="D555" i="1" s="1"/>
  <c r="F555" i="1" s="1"/>
  <c r="H555" i="1" s="1"/>
  <c r="J555" i="1" l="1"/>
  <c r="L555" i="1" s="1"/>
  <c r="I555" i="1" l="1"/>
  <c r="K555" i="1" s="1"/>
  <c r="D556" i="1" s="1"/>
  <c r="F556" i="1" s="1"/>
  <c r="H556" i="1" s="1"/>
  <c r="J556" i="1" l="1"/>
  <c r="L556" i="1" s="1"/>
  <c r="I556" i="1" l="1"/>
  <c r="K556" i="1" s="1"/>
  <c r="D557" i="1" s="1"/>
  <c r="J557" i="1" s="1"/>
  <c r="L557" i="1" s="1"/>
  <c r="F557" i="1" l="1"/>
  <c r="H557" i="1" s="1"/>
  <c r="I557" i="1" s="1"/>
  <c r="K557" i="1" s="1"/>
  <c r="D558" i="1" s="1"/>
  <c r="J558" i="1" s="1"/>
  <c r="L558" i="1" s="1"/>
  <c r="F558" i="1" l="1"/>
  <c r="H558" i="1" s="1"/>
  <c r="I558" i="1" s="1"/>
  <c r="K558" i="1" s="1"/>
  <c r="D559" i="1" s="1"/>
  <c r="F559" i="1" l="1"/>
  <c r="H559" i="1" s="1"/>
  <c r="J559" i="1"/>
  <c r="L559" i="1" s="1"/>
  <c r="I559" i="1" l="1"/>
  <c r="K559" i="1" s="1"/>
  <c r="D560" i="1" s="1"/>
  <c r="J560" i="1" s="1"/>
  <c r="L560" i="1" s="1"/>
  <c r="F560" i="1" l="1"/>
  <c r="H560" i="1" s="1"/>
  <c r="I560" i="1" s="1"/>
  <c r="K560" i="1" s="1"/>
  <c r="D561" i="1" s="1"/>
  <c r="F561" i="1" l="1"/>
  <c r="H561" i="1" s="1"/>
  <c r="J561" i="1"/>
  <c r="L561" i="1" s="1"/>
  <c r="I561" i="1" l="1"/>
  <c r="K561" i="1" s="1"/>
  <c r="D562" i="1" s="1"/>
  <c r="J562" i="1" s="1"/>
  <c r="L562" i="1" s="1"/>
  <c r="F562" i="1" l="1"/>
  <c r="H562" i="1" s="1"/>
  <c r="I562" i="1" s="1"/>
  <c r="K562" i="1" s="1"/>
  <c r="D563" i="1" s="1"/>
  <c r="F563" i="1" l="1"/>
  <c r="H563" i="1" s="1"/>
  <c r="J563" i="1"/>
  <c r="L563" i="1" s="1"/>
  <c r="I563" i="1" l="1"/>
  <c r="K563" i="1" s="1"/>
  <c r="D564" i="1" s="1"/>
  <c r="J564" i="1" s="1"/>
  <c r="L564" i="1" s="1"/>
  <c r="F564" i="1" l="1"/>
  <c r="H564" i="1" s="1"/>
  <c r="I564" i="1" s="1"/>
  <c r="K564" i="1" s="1"/>
  <c r="D565" i="1" s="1"/>
  <c r="F565" i="1" l="1"/>
  <c r="H565" i="1" s="1"/>
  <c r="J565" i="1"/>
  <c r="L565" i="1" s="1"/>
  <c r="I565" i="1" l="1"/>
  <c r="K565" i="1" s="1"/>
  <c r="D566" i="1" s="1"/>
  <c r="J566" i="1" s="1"/>
  <c r="L566" i="1" s="1"/>
  <c r="F566" i="1" l="1"/>
  <c r="H566" i="1" s="1"/>
  <c r="I566" i="1" s="1"/>
  <c r="K566" i="1" s="1"/>
  <c r="D567" i="1" s="1"/>
  <c r="J567" i="1" l="1"/>
  <c r="L567" i="1" s="1"/>
  <c r="F567" i="1"/>
  <c r="H567" i="1" s="1"/>
  <c r="I567" i="1" l="1"/>
  <c r="K567" i="1" s="1"/>
  <c r="D568" i="1" s="1"/>
  <c r="F568" i="1" l="1"/>
  <c r="H568" i="1" s="1"/>
  <c r="J568" i="1"/>
  <c r="L568" i="1" s="1"/>
  <c r="I568" i="1" l="1"/>
  <c r="K568" i="1" s="1"/>
  <c r="D569" i="1" s="1"/>
  <c r="F569" i="1" s="1"/>
  <c r="H569" i="1" s="1"/>
  <c r="J569" i="1" l="1"/>
  <c r="L569" i="1" s="1"/>
  <c r="I569" i="1" l="1"/>
  <c r="K569" i="1" s="1"/>
  <c r="D570" i="1" s="1"/>
  <c r="J570" i="1" l="1"/>
  <c r="L570" i="1" s="1"/>
  <c r="F570" i="1"/>
  <c r="H570" i="1" s="1"/>
  <c r="I570" i="1" l="1"/>
  <c r="K570" i="1" s="1"/>
  <c r="D571" i="1" s="1"/>
  <c r="J571" i="1" l="1"/>
  <c r="L571" i="1" s="1"/>
  <c r="F571" i="1"/>
  <c r="H571" i="1" s="1"/>
  <c r="I571" i="1" l="1"/>
  <c r="K571" i="1" s="1"/>
  <c r="D572" i="1" s="1"/>
  <c r="F572" i="1" l="1"/>
  <c r="H572" i="1" s="1"/>
  <c r="J572" i="1"/>
  <c r="L572" i="1" s="1"/>
  <c r="I572" i="1" l="1"/>
  <c r="K572" i="1" s="1"/>
  <c r="D573" i="1" s="1"/>
  <c r="J573" i="1" s="1"/>
  <c r="L573" i="1" s="1"/>
  <c r="F573" i="1" l="1"/>
  <c r="H573" i="1" s="1"/>
  <c r="I573" i="1" s="1"/>
  <c r="K573" i="1" s="1"/>
  <c r="D574" i="1" s="1"/>
  <c r="J574" i="1" s="1"/>
  <c r="L574" i="1" s="1"/>
  <c r="F574" i="1" l="1"/>
  <c r="H574" i="1" s="1"/>
  <c r="I574" i="1" s="1"/>
  <c r="K574" i="1" s="1"/>
  <c r="D575" i="1" s="1"/>
  <c r="F575" i="1" s="1"/>
  <c r="H575" i="1" s="1"/>
  <c r="J575" i="1" l="1"/>
  <c r="L575" i="1" s="1"/>
  <c r="I575" i="1" l="1"/>
  <c r="K575" i="1" s="1"/>
  <c r="D576" i="1" s="1"/>
  <c r="J576" i="1" s="1"/>
  <c r="F576" i="1" l="1"/>
  <c r="H576" i="1" s="1"/>
  <c r="I576" i="1" s="1"/>
  <c r="K576" i="1" s="1"/>
  <c r="D577" i="1" s="1"/>
  <c r="L576" i="1"/>
  <c r="J577" i="1" l="1"/>
  <c r="F577" i="1"/>
  <c r="H577" i="1" s="1"/>
  <c r="I577" i="1" l="1"/>
  <c r="K577" i="1" s="1"/>
  <c r="D578" i="1" s="1"/>
  <c r="L577" i="1"/>
  <c r="F578" i="1" l="1"/>
  <c r="H578" i="1" s="1"/>
  <c r="J578" i="1"/>
  <c r="L578" i="1" l="1"/>
  <c r="I578" i="1"/>
  <c r="K578" i="1" s="1"/>
  <c r="D579" i="1" s="1"/>
  <c r="F579" i="1" l="1"/>
  <c r="H579" i="1" s="1"/>
  <c r="J579" i="1"/>
  <c r="L579" i="1" l="1"/>
  <c r="I579" i="1"/>
  <c r="K579" i="1" s="1"/>
  <c r="D580" i="1" s="1"/>
  <c r="J580" i="1" l="1"/>
  <c r="L580" i="1" s="1"/>
  <c r="F580" i="1"/>
  <c r="H580" i="1" s="1"/>
  <c r="I580" i="1" l="1"/>
  <c r="K580" i="1" s="1"/>
  <c r="D581" i="1" s="1"/>
  <c r="J581" i="1" l="1"/>
  <c r="L581" i="1" s="1"/>
  <c r="F581" i="1"/>
  <c r="H581" i="1" s="1"/>
  <c r="I581" i="1" l="1"/>
  <c r="K581" i="1" s="1"/>
  <c r="D582" i="1" s="1"/>
  <c r="F582" i="1" l="1"/>
  <c r="H582" i="1" s="1"/>
  <c r="J582" i="1"/>
  <c r="L582" i="1" s="1"/>
  <c r="I582" i="1" l="1"/>
  <c r="K582" i="1" s="1"/>
  <c r="D583" i="1" s="1"/>
  <c r="J583" i="1" s="1"/>
  <c r="L583" i="1" s="1"/>
  <c r="F583" i="1" l="1"/>
  <c r="H583" i="1" s="1"/>
  <c r="I583" i="1" s="1"/>
  <c r="K583" i="1" s="1"/>
  <c r="D584" i="1" s="1"/>
  <c r="F584" i="1" l="1"/>
  <c r="H584" i="1" s="1"/>
  <c r="J584" i="1"/>
  <c r="L584" i="1" s="1"/>
  <c r="I584" i="1" l="1"/>
  <c r="K584" i="1" s="1"/>
  <c r="D585" i="1" s="1"/>
  <c r="J585" i="1" s="1"/>
  <c r="L585" i="1" s="1"/>
  <c r="F585" i="1" l="1"/>
  <c r="H585" i="1" s="1"/>
  <c r="I585" i="1" s="1"/>
  <c r="K585" i="1" s="1"/>
  <c r="D586" i="1" s="1"/>
  <c r="J586" i="1" l="1"/>
  <c r="L586" i="1" s="1"/>
  <c r="F586" i="1"/>
  <c r="H586" i="1" s="1"/>
  <c r="I586" i="1" l="1"/>
  <c r="K586" i="1" s="1"/>
  <c r="D587" i="1" s="1"/>
  <c r="F587" i="1" l="1"/>
  <c r="H587" i="1" s="1"/>
  <c r="J587" i="1"/>
  <c r="L587" i="1" s="1"/>
  <c r="I587" i="1" l="1"/>
  <c r="K587" i="1" s="1"/>
  <c r="D588" i="1" s="1"/>
  <c r="J588" i="1" l="1"/>
  <c r="L588" i="1" s="1"/>
  <c r="F588" i="1"/>
  <c r="H588" i="1" s="1"/>
  <c r="I588" i="1" l="1"/>
  <c r="K588" i="1" s="1"/>
  <c r="D589" i="1" s="1"/>
  <c r="F589" i="1" l="1"/>
  <c r="H589" i="1" s="1"/>
  <c r="J589" i="1"/>
  <c r="L589" i="1" s="1"/>
  <c r="I589" i="1" l="1"/>
  <c r="K589" i="1" s="1"/>
  <c r="D590" i="1" s="1"/>
  <c r="F590" i="1" l="1"/>
  <c r="H590" i="1" s="1"/>
  <c r="J590" i="1"/>
  <c r="L590" i="1" s="1"/>
  <c r="I590" i="1" l="1"/>
  <c r="K590" i="1" s="1"/>
  <c r="D591" i="1" s="1"/>
  <c r="J591" i="1" l="1"/>
  <c r="L591" i="1" s="1"/>
  <c r="F591" i="1"/>
  <c r="H591" i="1" s="1"/>
  <c r="I591" i="1" l="1"/>
  <c r="K591" i="1" s="1"/>
  <c r="D592" i="1" s="1"/>
  <c r="F592" i="1" s="1"/>
  <c r="H592" i="1" s="1"/>
  <c r="J592" i="1" l="1"/>
  <c r="L592" i="1" s="1"/>
  <c r="I592" i="1" l="1"/>
  <c r="K592" i="1" s="1"/>
  <c r="D593" i="1" s="1"/>
  <c r="J593" i="1" s="1"/>
  <c r="L593" i="1" s="1"/>
  <c r="F593" i="1" l="1"/>
  <c r="H593" i="1" s="1"/>
  <c r="I593" i="1" s="1"/>
  <c r="K593" i="1" s="1"/>
  <c r="D594" i="1" s="1"/>
  <c r="J594" i="1" s="1"/>
  <c r="L594" i="1" s="1"/>
  <c r="F594" i="1" l="1"/>
  <c r="H594" i="1" s="1"/>
  <c r="I594" i="1" s="1"/>
  <c r="K594" i="1" s="1"/>
  <c r="D595" i="1" s="1"/>
  <c r="F595" i="1" s="1"/>
  <c r="H595" i="1" s="1"/>
  <c r="J595" i="1" l="1"/>
  <c r="L595" i="1" s="1"/>
  <c r="I595" i="1" l="1"/>
  <c r="K595" i="1" s="1"/>
  <c r="D596" i="1" s="1"/>
  <c r="F596" i="1" s="1"/>
  <c r="H596" i="1" s="1"/>
  <c r="J596" i="1" l="1"/>
  <c r="L596" i="1" s="1"/>
  <c r="I596" i="1" l="1"/>
  <c r="K596" i="1" s="1"/>
  <c r="D597" i="1" s="1"/>
  <c r="J597" i="1" s="1"/>
  <c r="L597" i="1" s="1"/>
  <c r="F597" i="1" l="1"/>
  <c r="H597" i="1" s="1"/>
  <c r="I597" i="1" s="1"/>
  <c r="K597" i="1" s="1"/>
  <c r="D598" i="1" s="1"/>
  <c r="J598" i="1" l="1"/>
  <c r="L598" i="1" s="1"/>
  <c r="F598" i="1"/>
  <c r="H598" i="1" s="1"/>
  <c r="I598" i="1" l="1"/>
  <c r="K598" i="1" s="1"/>
  <c r="D599" i="1" s="1"/>
  <c r="J599" i="1" l="1"/>
  <c r="L599" i="1" s="1"/>
  <c r="F599" i="1"/>
  <c r="H599" i="1" s="1"/>
  <c r="I599" i="1" l="1"/>
  <c r="K599" i="1" s="1"/>
  <c r="D600" i="1" s="1"/>
  <c r="F600" i="1" l="1"/>
  <c r="H600" i="1" s="1"/>
  <c r="J600" i="1"/>
  <c r="L600" i="1" s="1"/>
  <c r="I600" i="1" l="1"/>
  <c r="K600" i="1" s="1"/>
  <c r="D601" i="1" s="1"/>
  <c r="F601" i="1" l="1"/>
  <c r="H601" i="1" s="1"/>
  <c r="J601" i="1"/>
  <c r="L601" i="1" s="1"/>
  <c r="I601" i="1" l="1"/>
  <c r="K601" i="1" s="1"/>
  <c r="D602" i="1" s="1"/>
  <c r="J602" i="1" l="1"/>
  <c r="L602" i="1" s="1"/>
  <c r="F602" i="1"/>
  <c r="H602" i="1" s="1"/>
  <c r="I602" i="1" l="1"/>
  <c r="K602" i="1" s="1"/>
  <c r="D603" i="1" s="1"/>
  <c r="J603" i="1" l="1"/>
  <c r="L603" i="1" s="1"/>
  <c r="F603" i="1"/>
  <c r="H603" i="1" s="1"/>
  <c r="I603" i="1" l="1"/>
  <c r="K603" i="1" s="1"/>
  <c r="D604" i="1" s="1"/>
  <c r="F604" i="1" l="1"/>
  <c r="H604" i="1" s="1"/>
  <c r="J604" i="1"/>
  <c r="L604" i="1" s="1"/>
  <c r="I604" i="1" l="1"/>
  <c r="K604" i="1" s="1"/>
  <c r="D605" i="1" s="1"/>
  <c r="F605" i="1" l="1"/>
  <c r="H605" i="1" s="1"/>
  <c r="J605" i="1"/>
  <c r="L605" i="1" s="1"/>
  <c r="I605" i="1" l="1"/>
  <c r="K605" i="1" s="1"/>
  <c r="D606" i="1" s="1"/>
  <c r="F606" i="1" l="1"/>
  <c r="H606" i="1" s="1"/>
  <c r="J606" i="1"/>
  <c r="L606" i="1" s="1"/>
  <c r="I606" i="1" l="1"/>
  <c r="K606" i="1" s="1"/>
  <c r="D607" i="1" s="1"/>
  <c r="F607" i="1" l="1"/>
  <c r="H607" i="1" s="1"/>
  <c r="J607" i="1"/>
  <c r="L607" i="1" s="1"/>
  <c r="I607" i="1" l="1"/>
  <c r="K607" i="1" s="1"/>
  <c r="D608" i="1" s="1"/>
  <c r="F608" i="1" l="1"/>
  <c r="H608" i="1" s="1"/>
  <c r="J608" i="1"/>
  <c r="L608" i="1" s="1"/>
  <c r="I608" i="1" l="1"/>
  <c r="K608" i="1" s="1"/>
  <c r="D609" i="1" s="1"/>
  <c r="F609" i="1" l="1"/>
  <c r="H609" i="1" s="1"/>
  <c r="J609" i="1"/>
  <c r="L609" i="1" s="1"/>
  <c r="I609" i="1" l="1"/>
  <c r="K609" i="1" s="1"/>
  <c r="D610" i="1" s="1"/>
  <c r="J610" i="1" l="1"/>
  <c r="L610" i="1" s="1"/>
  <c r="F610" i="1"/>
  <c r="H610" i="1" s="1"/>
  <c r="I610" i="1" l="1"/>
  <c r="K610" i="1" s="1"/>
  <c r="D611" i="1" s="1"/>
  <c r="J611" i="1" s="1"/>
  <c r="L611" i="1" s="1"/>
  <c r="F611" i="1" l="1"/>
  <c r="H611" i="1" s="1"/>
  <c r="I611" i="1" s="1"/>
  <c r="K611" i="1" s="1"/>
  <c r="D612" i="1" s="1"/>
  <c r="J612" i="1" s="1"/>
  <c r="L612" i="1" s="1"/>
  <c r="F612" i="1" l="1"/>
  <c r="H612" i="1" s="1"/>
  <c r="I612" i="1" s="1"/>
  <c r="K612" i="1" s="1"/>
  <c r="D613" i="1" s="1"/>
  <c r="J613" i="1" s="1"/>
  <c r="L613" i="1" s="1"/>
  <c r="F613" i="1" l="1"/>
  <c r="H613" i="1" s="1"/>
  <c r="I613" i="1" s="1"/>
  <c r="K613" i="1" s="1"/>
  <c r="D614" i="1" s="1"/>
  <c r="J614" i="1" s="1"/>
  <c r="L614" i="1" s="1"/>
  <c r="F614" i="1" l="1"/>
  <c r="H614" i="1" s="1"/>
  <c r="I614" i="1" s="1"/>
  <c r="K614" i="1" s="1"/>
  <c r="D615" i="1" s="1"/>
  <c r="J615" i="1" s="1"/>
  <c r="L615" i="1" s="1"/>
  <c r="F615" i="1" l="1"/>
  <c r="H615" i="1" s="1"/>
  <c r="I615" i="1" s="1"/>
  <c r="K615" i="1" s="1"/>
  <c r="D616" i="1" s="1"/>
  <c r="F616" i="1" s="1"/>
  <c r="H616" i="1" s="1"/>
  <c r="J616" i="1" l="1"/>
  <c r="L616" i="1" s="1"/>
  <c r="I616" i="1" l="1"/>
  <c r="K616" i="1" s="1"/>
  <c r="D617" i="1" s="1"/>
  <c r="J617" i="1" s="1"/>
  <c r="L617" i="1" s="1"/>
  <c r="F617" i="1" l="1"/>
  <c r="H617" i="1" s="1"/>
  <c r="I617" i="1" s="1"/>
  <c r="K617" i="1" s="1"/>
  <c r="D618" i="1" s="1"/>
  <c r="F618" i="1" l="1"/>
  <c r="H618" i="1" s="1"/>
  <c r="J618" i="1"/>
  <c r="L618" i="1" s="1"/>
  <c r="I618" i="1" l="1"/>
  <c r="K618" i="1" s="1"/>
  <c r="D619" i="1" s="1"/>
  <c r="J619" i="1" s="1"/>
  <c r="L619" i="1" s="1"/>
  <c r="F619" i="1" l="1"/>
  <c r="H619" i="1" s="1"/>
  <c r="I619" i="1" s="1"/>
  <c r="K619" i="1" s="1"/>
  <c r="D620" i="1" s="1"/>
  <c r="J620" i="1" s="1"/>
  <c r="L620" i="1" s="1"/>
  <c r="F620" i="1" l="1"/>
  <c r="H620" i="1" s="1"/>
  <c r="I620" i="1" s="1"/>
  <c r="K620" i="1" s="1"/>
  <c r="D621" i="1" s="1"/>
  <c r="F621" i="1" l="1"/>
  <c r="H621" i="1" s="1"/>
  <c r="J621" i="1"/>
  <c r="L621" i="1" s="1"/>
  <c r="I621" i="1" l="1"/>
  <c r="K621" i="1" s="1"/>
  <c r="D622" i="1" s="1"/>
  <c r="F622" i="1" s="1"/>
  <c r="H622" i="1" s="1"/>
  <c r="J622" i="1" l="1"/>
  <c r="L622" i="1" s="1"/>
  <c r="I622" i="1" l="1"/>
  <c r="K622" i="1" s="1"/>
  <c r="D623" i="1" s="1"/>
  <c r="F623" i="1" s="1"/>
  <c r="H623" i="1" s="1"/>
  <c r="J623" i="1" l="1"/>
  <c r="L623" i="1" s="1"/>
  <c r="I623" i="1" l="1"/>
  <c r="K623" i="1" s="1"/>
  <c r="D624" i="1" s="1"/>
  <c r="J624" i="1" s="1"/>
  <c r="L624" i="1" s="1"/>
  <c r="F624" i="1" l="1"/>
  <c r="H624" i="1" s="1"/>
  <c r="I624" i="1" s="1"/>
  <c r="K624" i="1" s="1"/>
  <c r="D625" i="1" s="1"/>
  <c r="F625" i="1" s="1"/>
  <c r="H625" i="1" s="1"/>
  <c r="J625" i="1" l="1"/>
  <c r="L625" i="1" s="1"/>
  <c r="I625" i="1" l="1"/>
  <c r="K625" i="1" s="1"/>
  <c r="D626" i="1" s="1"/>
  <c r="J626" i="1" s="1"/>
  <c r="L626" i="1" s="1"/>
  <c r="F626" i="1" l="1"/>
  <c r="H626" i="1" s="1"/>
  <c r="I626" i="1" s="1"/>
  <c r="K626" i="1" s="1"/>
  <c r="D627" i="1" s="1"/>
  <c r="F627" i="1" s="1"/>
  <c r="H627" i="1" s="1"/>
  <c r="J627" i="1" l="1"/>
  <c r="L627" i="1" s="1"/>
  <c r="I627" i="1" l="1"/>
  <c r="K627" i="1" s="1"/>
  <c r="D628" i="1" s="1"/>
  <c r="J628" i="1" s="1"/>
  <c r="L628" i="1" s="1"/>
  <c r="F628" i="1" l="1"/>
  <c r="H628" i="1" s="1"/>
  <c r="I628" i="1" s="1"/>
  <c r="K628" i="1" s="1"/>
  <c r="D629" i="1" s="1"/>
  <c r="J629" i="1" s="1"/>
  <c r="L629" i="1" s="1"/>
  <c r="F629" i="1" l="1"/>
  <c r="H629" i="1" s="1"/>
  <c r="I629" i="1" s="1"/>
  <c r="K629" i="1" s="1"/>
  <c r="D630" i="1" s="1"/>
  <c r="J630" i="1" l="1"/>
  <c r="L630" i="1" s="1"/>
  <c r="F630" i="1"/>
  <c r="H630" i="1" s="1"/>
  <c r="I630" i="1" l="1"/>
  <c r="K630" i="1" s="1"/>
  <c r="D631" i="1" s="1"/>
  <c r="J631" i="1" l="1"/>
  <c r="L631" i="1" s="1"/>
  <c r="F631" i="1"/>
  <c r="H631" i="1" s="1"/>
  <c r="I631" i="1" l="1"/>
  <c r="K631" i="1" s="1"/>
  <c r="D632" i="1" s="1"/>
  <c r="J632" i="1" l="1"/>
  <c r="L632" i="1" s="1"/>
  <c r="F632" i="1"/>
  <c r="H632" i="1" s="1"/>
  <c r="I632" i="1" l="1"/>
  <c r="K632" i="1" s="1"/>
  <c r="D633" i="1" s="1"/>
  <c r="J633" i="1" l="1"/>
  <c r="L633" i="1" s="1"/>
  <c r="F633" i="1"/>
  <c r="H633" i="1" s="1"/>
  <c r="I633" i="1" l="1"/>
  <c r="K633" i="1" s="1"/>
  <c r="D634" i="1" s="1"/>
  <c r="F634" i="1" l="1"/>
  <c r="H634" i="1" s="1"/>
  <c r="J634" i="1"/>
  <c r="L634" i="1" s="1"/>
  <c r="I634" i="1" l="1"/>
  <c r="K634" i="1" s="1"/>
  <c r="D635" i="1" s="1"/>
  <c r="J635" i="1" l="1"/>
  <c r="L635" i="1" s="1"/>
  <c r="F635" i="1"/>
  <c r="H635" i="1" s="1"/>
  <c r="I635" i="1" l="1"/>
  <c r="K635" i="1" s="1"/>
  <c r="D636" i="1" s="1"/>
  <c r="F636" i="1" l="1"/>
  <c r="H636" i="1" s="1"/>
  <c r="J636" i="1"/>
  <c r="L636" i="1" s="1"/>
  <c r="I636" i="1" l="1"/>
  <c r="K636" i="1" s="1"/>
  <c r="D637" i="1" s="1"/>
  <c r="J637" i="1" l="1"/>
  <c r="L637" i="1" s="1"/>
  <c r="F637" i="1"/>
  <c r="H637" i="1" s="1"/>
  <c r="I637" i="1" l="1"/>
  <c r="K637" i="1" s="1"/>
  <c r="D638" i="1" s="1"/>
  <c r="F638" i="1" l="1"/>
  <c r="H638" i="1" s="1"/>
  <c r="J638" i="1"/>
  <c r="L638" i="1" s="1"/>
  <c r="I638" i="1" l="1"/>
  <c r="K638" i="1" s="1"/>
  <c r="D639" i="1" s="1"/>
  <c r="F639" i="1" l="1"/>
  <c r="H639" i="1" s="1"/>
  <c r="J639" i="1"/>
  <c r="L639" i="1" s="1"/>
  <c r="I639" i="1" l="1"/>
  <c r="K639" i="1" s="1"/>
  <c r="D640" i="1" s="1"/>
  <c r="J640" i="1" l="1"/>
  <c r="L640" i="1" s="1"/>
  <c r="F640" i="1"/>
  <c r="H640" i="1" s="1"/>
  <c r="I640" i="1" l="1"/>
  <c r="K640" i="1" s="1"/>
  <c r="D641" i="1" s="1"/>
  <c r="J641" i="1" l="1"/>
  <c r="L641" i="1" s="1"/>
  <c r="F641" i="1"/>
  <c r="H641" i="1" s="1"/>
  <c r="I641" i="1" l="1"/>
  <c r="K641" i="1" s="1"/>
  <c r="D642" i="1" s="1"/>
  <c r="F642" i="1" l="1"/>
  <c r="H642" i="1" s="1"/>
  <c r="J642" i="1"/>
  <c r="L642" i="1" s="1"/>
  <c r="I642" i="1" l="1"/>
  <c r="K642" i="1" s="1"/>
  <c r="D643" i="1" s="1"/>
  <c r="F643" i="1" l="1"/>
  <c r="H643" i="1" s="1"/>
  <c r="J643" i="1"/>
  <c r="L643" i="1" s="1"/>
  <c r="I643" i="1" l="1"/>
  <c r="K643" i="1" s="1"/>
  <c r="D644" i="1" s="1"/>
  <c r="J644" i="1" l="1"/>
  <c r="L644" i="1" s="1"/>
  <c r="F644" i="1"/>
  <c r="H644" i="1" s="1"/>
  <c r="I644" i="1" l="1"/>
  <c r="K644" i="1" s="1"/>
  <c r="D645" i="1" s="1"/>
  <c r="J645" i="1" l="1"/>
  <c r="L645" i="1" s="1"/>
  <c r="F645" i="1"/>
  <c r="H645" i="1" s="1"/>
  <c r="I645" i="1" l="1"/>
  <c r="K645" i="1" s="1"/>
  <c r="D646" i="1" s="1"/>
  <c r="J646" i="1" l="1"/>
  <c r="L646" i="1" s="1"/>
  <c r="F646" i="1"/>
  <c r="H646" i="1" s="1"/>
  <c r="I646" i="1" l="1"/>
  <c r="K646" i="1" s="1"/>
  <c r="D647" i="1" s="1"/>
  <c r="F647" i="1" l="1"/>
  <c r="H647" i="1" s="1"/>
  <c r="J647" i="1"/>
  <c r="L647" i="1" s="1"/>
  <c r="I647" i="1" l="1"/>
  <c r="K647" i="1" s="1"/>
  <c r="D648" i="1" s="1"/>
  <c r="J648" i="1" l="1"/>
  <c r="L648" i="1" s="1"/>
  <c r="F648" i="1"/>
  <c r="H648" i="1" s="1"/>
  <c r="I648" i="1" l="1"/>
  <c r="K648" i="1" s="1"/>
  <c r="D649" i="1" s="1"/>
  <c r="J649" i="1" l="1"/>
  <c r="L649" i="1" s="1"/>
  <c r="F649" i="1"/>
  <c r="H649" i="1" s="1"/>
  <c r="I649" i="1" l="1"/>
  <c r="K649" i="1" s="1"/>
  <c r="D650" i="1" s="1"/>
  <c r="J650" i="1" l="1"/>
  <c r="L650" i="1" s="1"/>
  <c r="F650" i="1"/>
  <c r="H650" i="1" s="1"/>
  <c r="I650" i="1" l="1"/>
  <c r="K650" i="1" s="1"/>
  <c r="D651" i="1" s="1"/>
  <c r="J651" i="1" l="1"/>
  <c r="L651" i="1" s="1"/>
  <c r="F651" i="1"/>
  <c r="H651" i="1" s="1"/>
  <c r="I651" i="1" l="1"/>
  <c r="K651" i="1" s="1"/>
  <c r="D652" i="1" s="1"/>
  <c r="J652" i="1" l="1"/>
  <c r="L652" i="1" s="1"/>
  <c r="F652" i="1"/>
  <c r="H652" i="1" s="1"/>
  <c r="I652" i="1" l="1"/>
  <c r="K652" i="1" s="1"/>
  <c r="D653" i="1" s="1"/>
  <c r="J653" i="1" s="1"/>
  <c r="L653" i="1" s="1"/>
  <c r="F653" i="1" l="1"/>
  <c r="H653" i="1" s="1"/>
  <c r="I653" i="1" s="1"/>
  <c r="K653" i="1" s="1"/>
  <c r="D654" i="1" s="1"/>
  <c r="J654" i="1" l="1"/>
  <c r="L654" i="1" s="1"/>
  <c r="F654" i="1"/>
  <c r="H654" i="1" s="1"/>
  <c r="I654" i="1" l="1"/>
  <c r="K654" i="1" s="1"/>
  <c r="D655" i="1" s="1"/>
  <c r="F655" i="1" l="1"/>
  <c r="H655" i="1" s="1"/>
  <c r="J655" i="1"/>
  <c r="L655" i="1" s="1"/>
  <c r="I655" i="1" l="1"/>
  <c r="K655" i="1" s="1"/>
  <c r="D656" i="1" s="1"/>
  <c r="J656" i="1" l="1"/>
  <c r="L656" i="1" s="1"/>
  <c r="F656" i="1"/>
  <c r="H656" i="1" s="1"/>
  <c r="I656" i="1" l="1"/>
  <c r="K656" i="1" s="1"/>
  <c r="D657" i="1" s="1"/>
  <c r="F657" i="1" l="1"/>
  <c r="H657" i="1" s="1"/>
  <c r="J657" i="1"/>
  <c r="L657" i="1" s="1"/>
  <c r="I657" i="1" l="1"/>
  <c r="K657" i="1" s="1"/>
  <c r="D658" i="1" s="1"/>
  <c r="F658" i="1" l="1"/>
  <c r="H658" i="1" s="1"/>
  <c r="J658" i="1"/>
  <c r="L658" i="1" s="1"/>
  <c r="I658" i="1" l="1"/>
  <c r="K658" i="1" s="1"/>
  <c r="D659" i="1" s="1"/>
  <c r="J659" i="1" l="1"/>
  <c r="L659" i="1" s="1"/>
  <c r="F659" i="1"/>
  <c r="H659" i="1" s="1"/>
  <c r="I659" i="1" l="1"/>
  <c r="K659" i="1" s="1"/>
  <c r="D660" i="1" s="1"/>
  <c r="J660" i="1" s="1"/>
  <c r="L660" i="1" s="1"/>
  <c r="F660" i="1" l="1"/>
  <c r="H660" i="1" s="1"/>
  <c r="I660" i="1" s="1"/>
  <c r="K660" i="1" s="1"/>
  <c r="D661" i="1" s="1"/>
  <c r="F661" i="1" s="1"/>
  <c r="H661" i="1" s="1"/>
  <c r="J661" i="1" l="1"/>
  <c r="L661" i="1" s="1"/>
  <c r="I661" i="1" l="1"/>
  <c r="K661" i="1" s="1"/>
  <c r="D662" i="1" s="1"/>
  <c r="F662" i="1" s="1"/>
  <c r="H662" i="1" s="1"/>
  <c r="J662" i="1" l="1"/>
  <c r="L662" i="1" s="1"/>
  <c r="I662" i="1" l="1"/>
  <c r="K662" i="1" s="1"/>
  <c r="D663" i="1" s="1"/>
  <c r="J663" i="1" s="1"/>
  <c r="L663" i="1" s="1"/>
  <c r="F663" i="1" l="1"/>
  <c r="H663" i="1" s="1"/>
  <c r="I663" i="1" s="1"/>
  <c r="K663" i="1" s="1"/>
  <c r="D664" i="1" s="1"/>
  <c r="F664" i="1" l="1"/>
  <c r="H664" i="1" s="1"/>
  <c r="J664" i="1"/>
  <c r="L664" i="1" s="1"/>
  <c r="I664" i="1" l="1"/>
  <c r="K664" i="1" s="1"/>
  <c r="D665" i="1" s="1"/>
  <c r="J665" i="1" s="1"/>
  <c r="F665" i="1" l="1"/>
  <c r="H665" i="1" s="1"/>
  <c r="I665" i="1" s="1"/>
  <c r="K665" i="1" s="1"/>
  <c r="D666" i="1" s="1"/>
  <c r="L665" i="1"/>
  <c r="F666" i="1" l="1"/>
  <c r="H666" i="1" s="1"/>
  <c r="J666" i="1"/>
  <c r="L666" i="1" s="1"/>
  <c r="I666" i="1" l="1"/>
  <c r="K666" i="1" s="1"/>
  <c r="D667" i="1" s="1"/>
  <c r="F667" i="1" s="1"/>
  <c r="H667" i="1" s="1"/>
  <c r="J667" i="1" l="1"/>
  <c r="L667" i="1" s="1"/>
  <c r="I667" i="1" l="1"/>
  <c r="K667" i="1" s="1"/>
  <c r="D668" i="1" s="1"/>
  <c r="J668" i="1" l="1"/>
  <c r="L668" i="1" s="1"/>
  <c r="F668" i="1"/>
  <c r="H668" i="1" s="1"/>
  <c r="I668" i="1" l="1"/>
  <c r="K668" i="1" s="1"/>
  <c r="D669" i="1" s="1"/>
  <c r="F669" i="1" l="1"/>
  <c r="H669" i="1" s="1"/>
  <c r="J669" i="1"/>
  <c r="L669" i="1" s="1"/>
  <c r="I669" i="1" l="1"/>
  <c r="K669" i="1" s="1"/>
  <c r="D670" i="1" s="1"/>
  <c r="J670" i="1" l="1"/>
  <c r="L670" i="1" s="1"/>
  <c r="F670" i="1"/>
  <c r="H670" i="1" s="1"/>
  <c r="I670" i="1" l="1"/>
  <c r="K670" i="1" s="1"/>
  <c r="D671" i="1" s="1"/>
  <c r="J671" i="1" l="1"/>
  <c r="L671" i="1" s="1"/>
  <c r="F671" i="1"/>
  <c r="H671" i="1" s="1"/>
  <c r="I671" i="1" l="1"/>
  <c r="K671" i="1" s="1"/>
  <c r="D672" i="1" s="1"/>
  <c r="J672" i="1" l="1"/>
  <c r="L672" i="1" s="1"/>
  <c r="F672" i="1"/>
  <c r="H672" i="1" s="1"/>
  <c r="I672" i="1" l="1"/>
  <c r="K672" i="1" s="1"/>
  <c r="D673" i="1" s="1"/>
  <c r="J673" i="1" l="1"/>
  <c r="L673" i="1" s="1"/>
  <c r="F673" i="1"/>
  <c r="H673" i="1" s="1"/>
  <c r="I673" i="1" l="1"/>
  <c r="K673" i="1" s="1"/>
  <c r="D674" i="1" s="1"/>
  <c r="F674" i="1" l="1"/>
  <c r="H674" i="1" s="1"/>
  <c r="J674" i="1"/>
  <c r="L674" i="1" s="1"/>
  <c r="I674" i="1" l="1"/>
  <c r="K674" i="1" s="1"/>
  <c r="D675" i="1" s="1"/>
  <c r="F675" i="1" l="1"/>
  <c r="H675" i="1" s="1"/>
  <c r="J675" i="1"/>
  <c r="L675" i="1" s="1"/>
  <c r="I675" i="1" l="1"/>
  <c r="K675" i="1" s="1"/>
  <c r="D676" i="1" s="1"/>
  <c r="F676" i="1" s="1"/>
  <c r="H676" i="1" s="1"/>
  <c r="J676" i="1" l="1"/>
  <c r="L676" i="1" s="1"/>
  <c r="I676" i="1" l="1"/>
  <c r="K676" i="1" s="1"/>
  <c r="D677" i="1" s="1"/>
  <c r="F677" i="1" l="1"/>
  <c r="H677" i="1" s="1"/>
  <c r="J677" i="1"/>
  <c r="L677" i="1" s="1"/>
  <c r="I677" i="1" l="1"/>
  <c r="K677" i="1" s="1"/>
  <c r="D678" i="1" s="1"/>
  <c r="J678" i="1" s="1"/>
  <c r="L678" i="1" s="1"/>
  <c r="F678" i="1" l="1"/>
  <c r="H678" i="1" s="1"/>
  <c r="I678" i="1" s="1"/>
  <c r="K678" i="1" s="1"/>
  <c r="D679" i="1" s="1"/>
  <c r="J679" i="1" s="1"/>
  <c r="L679" i="1" s="1"/>
  <c r="F679" i="1" l="1"/>
  <c r="H679" i="1" s="1"/>
  <c r="I679" i="1" s="1"/>
  <c r="K679" i="1" s="1"/>
  <c r="D680" i="1" s="1"/>
  <c r="J680" i="1" s="1"/>
  <c r="L680" i="1" s="1"/>
  <c r="F680" i="1" l="1"/>
  <c r="H680" i="1" s="1"/>
  <c r="I680" i="1" s="1"/>
  <c r="K680" i="1" s="1"/>
  <c r="D681" i="1" s="1"/>
  <c r="J681" i="1" s="1"/>
  <c r="L681" i="1" s="1"/>
  <c r="F681" i="1" l="1"/>
  <c r="H681" i="1" s="1"/>
  <c r="I681" i="1" s="1"/>
  <c r="K681" i="1" s="1"/>
  <c r="D682" i="1" s="1"/>
  <c r="F682" i="1" l="1"/>
  <c r="H682" i="1" s="1"/>
  <c r="J682" i="1"/>
  <c r="L682" i="1" s="1"/>
  <c r="I682" i="1" l="1"/>
  <c r="K682" i="1" s="1"/>
  <c r="D683" i="1" s="1"/>
  <c r="F683" i="1" s="1"/>
  <c r="H683" i="1" s="1"/>
  <c r="J683" i="1" l="1"/>
  <c r="L683" i="1" s="1"/>
  <c r="I683" i="1" l="1"/>
  <c r="K683" i="1" s="1"/>
  <c r="D684" i="1" s="1"/>
  <c r="J684" i="1" l="1"/>
  <c r="L684" i="1" s="1"/>
  <c r="F684" i="1"/>
  <c r="H684" i="1" s="1"/>
  <c r="I684" i="1" l="1"/>
  <c r="K684" i="1" s="1"/>
  <c r="D685" i="1" s="1"/>
  <c r="F685" i="1" s="1"/>
  <c r="H685" i="1" s="1"/>
  <c r="J685" i="1" l="1"/>
  <c r="L685" i="1" s="1"/>
  <c r="I685" i="1" l="1"/>
  <c r="K685" i="1" s="1"/>
  <c r="D686" i="1" s="1"/>
  <c r="F686" i="1" s="1"/>
  <c r="H686" i="1" s="1"/>
  <c r="J686" i="1" l="1"/>
  <c r="L686" i="1" s="1"/>
  <c r="I686" i="1" l="1"/>
  <c r="K686" i="1" s="1"/>
  <c r="D687" i="1" s="1"/>
  <c r="J687" i="1" s="1"/>
  <c r="L687" i="1" s="1"/>
  <c r="F687" i="1" l="1"/>
  <c r="H687" i="1" s="1"/>
  <c r="I687" i="1" s="1"/>
  <c r="K687" i="1" s="1"/>
  <c r="D688" i="1" s="1"/>
  <c r="F688" i="1" s="1"/>
  <c r="H688" i="1" s="1"/>
  <c r="J688" i="1" l="1"/>
  <c r="L688" i="1" s="1"/>
  <c r="I688" i="1" l="1"/>
  <c r="K688" i="1" s="1"/>
  <c r="D689" i="1" s="1"/>
  <c r="F689" i="1" s="1"/>
  <c r="H689" i="1" s="1"/>
  <c r="J689" i="1" l="1"/>
  <c r="L689" i="1" s="1"/>
  <c r="I689" i="1" l="1"/>
  <c r="K689" i="1" s="1"/>
  <c r="D690" i="1" s="1"/>
  <c r="F690" i="1" s="1"/>
  <c r="H690" i="1" s="1"/>
  <c r="J690" i="1" l="1"/>
  <c r="L690" i="1" s="1"/>
  <c r="I690" i="1" l="1"/>
  <c r="K690" i="1" s="1"/>
  <c r="D691" i="1" s="1"/>
  <c r="F691" i="1" s="1"/>
  <c r="H691" i="1" s="1"/>
  <c r="J691" i="1" l="1"/>
  <c r="L691" i="1" s="1"/>
  <c r="I691" i="1" l="1"/>
  <c r="K691" i="1" s="1"/>
  <c r="D692" i="1" s="1"/>
  <c r="F692" i="1" s="1"/>
  <c r="H692" i="1" s="1"/>
  <c r="J692" i="1" l="1"/>
  <c r="L692" i="1" s="1"/>
  <c r="I692" i="1" l="1"/>
  <c r="K692" i="1" s="1"/>
  <c r="D693" i="1" s="1"/>
  <c r="F693" i="1" s="1"/>
  <c r="H693" i="1" s="1"/>
  <c r="J693" i="1" l="1"/>
  <c r="L693" i="1" s="1"/>
  <c r="I693" i="1" l="1"/>
  <c r="K693" i="1" s="1"/>
  <c r="D694" i="1" s="1"/>
  <c r="J694" i="1" s="1"/>
  <c r="L694" i="1" s="1"/>
  <c r="F694" i="1" l="1"/>
  <c r="H694" i="1" s="1"/>
  <c r="I694" i="1" s="1"/>
  <c r="K694" i="1" s="1"/>
  <c r="D695" i="1" s="1"/>
  <c r="J695" i="1" s="1"/>
  <c r="L695" i="1" s="1"/>
  <c r="F695" i="1" l="1"/>
  <c r="H695" i="1" s="1"/>
  <c r="I695" i="1" s="1"/>
  <c r="K695" i="1" s="1"/>
  <c r="D696" i="1" s="1"/>
  <c r="J696" i="1" s="1"/>
  <c r="L696" i="1" s="1"/>
  <c r="F696" i="1" l="1"/>
  <c r="H696" i="1" s="1"/>
  <c r="I696" i="1" s="1"/>
  <c r="K696" i="1" s="1"/>
  <c r="D697" i="1" s="1"/>
  <c r="F697" i="1" s="1"/>
  <c r="H697" i="1" s="1"/>
  <c r="J697" i="1" l="1"/>
  <c r="L697" i="1" s="1"/>
  <c r="I697" i="1" l="1"/>
  <c r="K697" i="1" s="1"/>
  <c r="D698" i="1" s="1"/>
  <c r="F698" i="1" s="1"/>
  <c r="H698" i="1" s="1"/>
  <c r="J698" i="1" l="1"/>
  <c r="L698" i="1" s="1"/>
  <c r="I698" i="1" l="1"/>
  <c r="K698" i="1" s="1"/>
  <c r="D699" i="1" s="1"/>
  <c r="J699" i="1" s="1"/>
  <c r="L699" i="1" s="1"/>
  <c r="F699" i="1" l="1"/>
  <c r="H699" i="1" s="1"/>
  <c r="I699" i="1" s="1"/>
  <c r="K699" i="1" s="1"/>
  <c r="D700" i="1" s="1"/>
  <c r="F700" i="1" s="1"/>
  <c r="H700" i="1" s="1"/>
  <c r="J700" i="1" l="1"/>
  <c r="L700" i="1" s="1"/>
  <c r="I700" i="1" l="1"/>
  <c r="K700" i="1" s="1"/>
  <c r="D701" i="1" s="1"/>
  <c r="J701" i="1" s="1"/>
  <c r="L701" i="1" s="1"/>
  <c r="F701" i="1" l="1"/>
  <c r="H701" i="1" s="1"/>
  <c r="I701" i="1" s="1"/>
  <c r="K701" i="1" s="1"/>
  <c r="D702" i="1" s="1"/>
  <c r="J702" i="1" s="1"/>
  <c r="F702" i="1" l="1"/>
  <c r="H702" i="1" s="1"/>
  <c r="I702" i="1" s="1"/>
  <c r="K702" i="1" s="1"/>
  <c r="D703" i="1" s="1"/>
  <c r="F703" i="1" s="1"/>
  <c r="H703" i="1" s="1"/>
  <c r="L702" i="1"/>
  <c r="J703" i="1" l="1"/>
  <c r="L703" i="1" s="1"/>
  <c r="I703" i="1" l="1"/>
  <c r="K703" i="1" s="1"/>
  <c r="D704" i="1" s="1"/>
  <c r="F704" i="1" s="1"/>
  <c r="H704" i="1" s="1"/>
  <c r="J704" i="1" l="1"/>
  <c r="L704" i="1" s="1"/>
  <c r="I704" i="1" l="1"/>
  <c r="K704" i="1" s="1"/>
  <c r="D705" i="1" s="1"/>
  <c r="F705" i="1" l="1"/>
  <c r="H705" i="1" s="1"/>
  <c r="J705" i="1"/>
  <c r="L705" i="1" s="1"/>
  <c r="I705" i="1" l="1"/>
  <c r="K705" i="1" s="1"/>
  <c r="D706" i="1" s="1"/>
  <c r="F706" i="1" l="1"/>
  <c r="H706" i="1" s="1"/>
  <c r="J706" i="1"/>
  <c r="L706" i="1" s="1"/>
  <c r="I706" i="1" l="1"/>
  <c r="K706" i="1" s="1"/>
  <c r="D707" i="1" s="1"/>
  <c r="J707" i="1" l="1"/>
  <c r="L707" i="1" s="1"/>
  <c r="F707" i="1"/>
  <c r="H707" i="1" s="1"/>
  <c r="I707" i="1" l="1"/>
  <c r="K707" i="1" s="1"/>
  <c r="D708" i="1" s="1"/>
  <c r="F708" i="1" s="1"/>
  <c r="H708" i="1" s="1"/>
  <c r="J708" i="1" l="1"/>
  <c r="L708" i="1" s="1"/>
  <c r="I708" i="1" l="1"/>
  <c r="K708" i="1" s="1"/>
  <c r="D709" i="1" s="1"/>
  <c r="J709" i="1" s="1"/>
  <c r="L709" i="1" s="1"/>
  <c r="F709" i="1" l="1"/>
  <c r="H709" i="1" s="1"/>
  <c r="I709" i="1" s="1"/>
  <c r="K709" i="1" s="1"/>
  <c r="D710" i="1" s="1"/>
  <c r="J710" i="1" l="1"/>
  <c r="L710" i="1" s="1"/>
  <c r="F710" i="1"/>
  <c r="H710" i="1" s="1"/>
  <c r="I710" i="1" l="1"/>
  <c r="K710" i="1" s="1"/>
  <c r="D711" i="1" s="1"/>
  <c r="F711" i="1" l="1"/>
  <c r="H711" i="1" s="1"/>
  <c r="J711" i="1"/>
  <c r="L711" i="1" s="1"/>
  <c r="I711" i="1" l="1"/>
  <c r="K711" i="1" s="1"/>
  <c r="D712" i="1" s="1"/>
  <c r="J712" i="1" l="1"/>
  <c r="L712" i="1" s="1"/>
  <c r="F712" i="1"/>
  <c r="H712" i="1" s="1"/>
  <c r="I712" i="1" l="1"/>
  <c r="K712" i="1" s="1"/>
  <c r="D713" i="1" s="1"/>
  <c r="J713" i="1" s="1"/>
  <c r="L713" i="1" s="1"/>
  <c r="F713" i="1" l="1"/>
  <c r="H713" i="1" s="1"/>
  <c r="I713" i="1" s="1"/>
  <c r="K713" i="1" s="1"/>
  <c r="D714" i="1" s="1"/>
  <c r="F714" i="1" l="1"/>
  <c r="H714" i="1" s="1"/>
  <c r="J714" i="1"/>
  <c r="L714" i="1" s="1"/>
  <c r="I714" i="1" l="1"/>
  <c r="K714" i="1" s="1"/>
  <c r="D715" i="1" s="1"/>
  <c r="F715" i="1" l="1"/>
  <c r="H715" i="1" s="1"/>
  <c r="J715" i="1"/>
  <c r="L715" i="1" s="1"/>
  <c r="I715" i="1" l="1"/>
  <c r="K715" i="1" s="1"/>
  <c r="D716" i="1" s="1"/>
  <c r="F716" i="1" l="1"/>
  <c r="H716" i="1" s="1"/>
  <c r="J716" i="1"/>
  <c r="L716" i="1" s="1"/>
  <c r="I716" i="1" l="1"/>
  <c r="K716" i="1" s="1"/>
  <c r="D717" i="1" s="1"/>
  <c r="J717" i="1" l="1"/>
  <c r="L717" i="1" s="1"/>
  <c r="F717" i="1"/>
  <c r="H717" i="1" s="1"/>
  <c r="I717" i="1" l="1"/>
  <c r="K717" i="1" s="1"/>
  <c r="D718" i="1" s="1"/>
  <c r="J718" i="1" l="1"/>
  <c r="L718" i="1" s="1"/>
  <c r="F718" i="1"/>
  <c r="H718" i="1" s="1"/>
  <c r="I718" i="1" l="1"/>
  <c r="K718" i="1" s="1"/>
  <c r="D719" i="1" s="1"/>
  <c r="J719" i="1" l="1"/>
  <c r="L719" i="1" s="1"/>
  <c r="F719" i="1"/>
  <c r="H719" i="1" s="1"/>
  <c r="I719" i="1" l="1"/>
  <c r="K719" i="1" s="1"/>
  <c r="D720" i="1" s="1"/>
  <c r="F720" i="1" l="1"/>
  <c r="H720" i="1" s="1"/>
  <c r="J720" i="1"/>
  <c r="L720" i="1" s="1"/>
  <c r="I720" i="1" l="1"/>
  <c r="K720" i="1" s="1"/>
  <c r="D721" i="1" s="1"/>
  <c r="F721" i="1" l="1"/>
  <c r="H721" i="1" s="1"/>
  <c r="J721" i="1"/>
  <c r="L721" i="1" s="1"/>
  <c r="I721" i="1" l="1"/>
  <c r="K721" i="1" s="1"/>
  <c r="D722" i="1" s="1"/>
  <c r="F722" i="1" l="1"/>
  <c r="H722" i="1" s="1"/>
  <c r="J722" i="1"/>
  <c r="L722" i="1" s="1"/>
  <c r="I722" i="1" l="1"/>
  <c r="K722" i="1" s="1"/>
  <c r="D723" i="1" s="1"/>
  <c r="J723" i="1" l="1"/>
  <c r="L723" i="1" s="1"/>
  <c r="F723" i="1"/>
  <c r="H723" i="1" s="1"/>
  <c r="I723" i="1" l="1"/>
  <c r="K723" i="1" s="1"/>
  <c r="D724" i="1" s="1"/>
  <c r="F724" i="1" s="1"/>
  <c r="H724" i="1" s="1"/>
  <c r="J724" i="1" l="1"/>
  <c r="L724" i="1" s="1"/>
  <c r="I724" i="1" l="1"/>
  <c r="K724" i="1" s="1"/>
  <c r="D725" i="1" s="1"/>
  <c r="F725" i="1" s="1"/>
  <c r="H725" i="1" s="1"/>
  <c r="J725" i="1" l="1"/>
  <c r="L725" i="1" s="1"/>
  <c r="I725" i="1" l="1"/>
  <c r="K725" i="1" s="1"/>
  <c r="D726" i="1" s="1"/>
  <c r="J726" i="1" l="1"/>
  <c r="L726" i="1" s="1"/>
  <c r="F726" i="1"/>
  <c r="H726" i="1" s="1"/>
  <c r="I726" i="1" l="1"/>
  <c r="K726" i="1" s="1"/>
  <c r="D727" i="1" s="1"/>
  <c r="F727" i="1" l="1"/>
  <c r="H727" i="1" s="1"/>
  <c r="J727" i="1"/>
  <c r="L727" i="1" s="1"/>
  <c r="I727" i="1" l="1"/>
  <c r="K727" i="1" s="1"/>
  <c r="D728" i="1" l="1"/>
  <c r="F728" i="1" l="1"/>
  <c r="H728" i="1" s="1"/>
  <c r="J728" i="1"/>
  <c r="L728" i="1" s="1"/>
  <c r="I728" i="1" l="1"/>
  <c r="K728" i="1" s="1"/>
  <c r="D729" i="1" l="1"/>
  <c r="J729" i="1" l="1"/>
  <c r="L729" i="1" s="1"/>
  <c r="F729" i="1"/>
  <c r="H729" i="1" s="1"/>
  <c r="I729" i="1" l="1"/>
  <c r="K729" i="1" s="1"/>
  <c r="D730" i="1" s="1"/>
  <c r="F730" i="1" s="1"/>
  <c r="J730" i="1" l="1"/>
  <c r="L730" i="1" s="1"/>
  <c r="H730" i="1"/>
  <c r="I730" i="1" l="1"/>
  <c r="K730" i="1" s="1"/>
  <c r="D731" i="1" s="1"/>
  <c r="F731" i="1" s="1"/>
  <c r="J731" i="1" l="1"/>
  <c r="L731" i="1" s="1"/>
  <c r="H731" i="1"/>
  <c r="I731" i="1" l="1"/>
  <c r="K731" i="1" s="1"/>
  <c r="D732" i="1" s="1"/>
  <c r="I7" i="1" s="1"/>
  <c r="J732" i="1" l="1"/>
  <c r="I8" i="1" s="1"/>
  <c r="F732" i="1"/>
  <c r="K732" i="1" s="1"/>
  <c r="H732" i="1" l="1"/>
  <c r="I732" i="1" s="1"/>
  <c r="I9" i="1"/>
  <c r="I6" i="1"/>
</calcChain>
</file>

<file path=xl/sharedStrings.xml><?xml version="1.0" encoding="utf-8"?>
<sst xmlns="http://schemas.openxmlformats.org/spreadsheetml/2006/main" count="60" uniqueCount="49">
  <si>
    <t>Monthly</t>
  </si>
  <si>
    <t>Quarterly</t>
  </si>
  <si>
    <t>Annually</t>
  </si>
  <si>
    <t>PAYMENT COMPARISON</t>
  </si>
  <si>
    <t>PAYMENT SCHEDULE</t>
  </si>
  <si>
    <t>LOAN CALCULATOR DATA</t>
  </si>
  <si>
    <t>Bi-monthly</t>
  </si>
  <si>
    <t>Payment Frequency Lookup</t>
  </si>
  <si>
    <t>This sheet holds data that is used in loan calculations and to populate drop down lists. Changing information in it may result in incorrect loan payment calculations.</t>
  </si>
  <si>
    <t>LOAN PERIOD IN YEARS</t>
  </si>
  <si>
    <t>PAYMENT FREQUENCY</t>
  </si>
  <si>
    <t>ANNUAL INTEREST RATE</t>
  </si>
  <si>
    <t>TOTAL PAYMENTS</t>
  </si>
  <si>
    <t>TOTAL INTEREST</t>
  </si>
  <si>
    <t>LOAN AMOUNT</t>
  </si>
  <si>
    <t>SCENARIO 1</t>
  </si>
  <si>
    <t>SCENARIO 2</t>
  </si>
  <si>
    <t>SCENARIO 3</t>
  </si>
  <si>
    <t>SCHEDULED PAYMENT</t>
  </si>
  <si>
    <t>START DATE OF LOAN</t>
  </si>
  <si>
    <t>OPTIONAL EXTRA PAYMENT</t>
  </si>
  <si>
    <t>ANNUAL INTEREST</t>
  </si>
  <si>
    <t>SCHEDULED # OF PAYMENTS</t>
  </si>
  <si>
    <t>ACTUAL # OF PAYMENTS</t>
  </si>
  <si>
    <t>TOTAL EARLY PAYMENTS</t>
  </si>
  <si>
    <t>LOAN SUMMARY</t>
  </si>
  <si>
    <t>LOAN SCENARIO</t>
  </si>
  <si>
    <t>COST OF LOAN</t>
  </si>
  <si>
    <t>PMT #</t>
  </si>
  <si>
    <t>PAYMENT DATE</t>
  </si>
  <si>
    <t>PRINCIPAL</t>
  </si>
  <si>
    <t>INTEREST</t>
  </si>
  <si>
    <t>SCHEDULED PMT</t>
  </si>
  <si>
    <t>BEGINNING BAL</t>
  </si>
  <si>
    <t>EXTRA PMT</t>
  </si>
  <si>
    <t>TOTAL PMT</t>
  </si>
  <si>
    <t>ENDING BAL</t>
  </si>
  <si>
    <t>CUMULATIVE INT</t>
  </si>
  <si>
    <t>FREQUENCY</t>
  </si>
  <si>
    <t>MONTH INTERVAL</t>
  </si>
  <si>
    <t>DAY INTERVAL</t>
  </si>
  <si>
    <t>YEAR INTERVAL</t>
  </si>
  <si>
    <t>PAYMENTS PER YEAR</t>
  </si>
  <si>
    <t>TOTAL COST OF LOAN</t>
  </si>
  <si>
    <t>Notes:</t>
  </si>
  <si>
    <t>MONTHLY COST per CONNECTION</t>
  </si>
  <si>
    <t>TOTAL CONNECTIONS (ERU's) or BILLABLE USERS</t>
  </si>
  <si>
    <t>*Enter data in highlighted cells only. Scenarios 1 thru 3 can be renamed to reflect the potential funder(s). Payment Frequency is a "DROP DOWN" box. This tool should be used only as a rough estimate and further discussion with a possible funder is recommended. This tool is to be used for a quick estimate on what the loan may cost per utility connection.</t>
  </si>
  <si>
    <t>DWSRF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</si>
</sst>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&quot;$&quot;#,##0.00"/>
    <numFmt numFmtId="166" formatCode="_(&quot;$&quot;* #,##0.00_)_);_(&quot;$&quot;* \(#,##0.00\);_(&quot;$&quot;* &quot;-&quot;??_);_(@_)"/>
  </numFmts>
  <fonts count="22" x14ac:knownFonts="1"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indexed="23"/>
      <name val="Calibri"/>
      <family val="2"/>
      <scheme val="minor"/>
    </font>
    <font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36"/>
      <color theme="3"/>
      <name val="Calibri"/>
      <family val="2"/>
      <scheme val="major"/>
    </font>
    <font>
      <sz val="16"/>
      <color theme="3"/>
      <name val="Calibri"/>
      <family val="2"/>
      <scheme val="major"/>
    </font>
    <font>
      <sz val="11"/>
      <color theme="3"/>
      <name val="Calibri"/>
      <family val="2"/>
      <scheme val="minor"/>
    </font>
    <font>
      <sz val="12"/>
      <color theme="0"/>
      <name val="Calibri"/>
      <family val="2"/>
      <scheme val="major"/>
    </font>
    <font>
      <b/>
      <sz val="10"/>
      <color theme="0"/>
      <name val="Calibri"/>
      <family val="1"/>
      <scheme val="major"/>
    </font>
    <font>
      <b/>
      <sz val="16"/>
      <name val="Calibri"/>
      <family val="2"/>
      <scheme val="minor"/>
    </font>
    <font>
      <b/>
      <sz val="20"/>
      <color rgb="FF376268"/>
      <name val="Calibri"/>
      <family val="2"/>
      <scheme val="major"/>
    </font>
    <font>
      <b/>
      <sz val="16"/>
      <color rgb="FF376268"/>
      <name val="Calibri"/>
      <family val="2"/>
      <scheme val="minor"/>
    </font>
    <font>
      <sz val="16"/>
      <color rgb="FF376268"/>
      <name val="Calibri"/>
      <family val="2"/>
      <scheme val="minor"/>
    </font>
    <font>
      <sz val="11"/>
      <color rgb="FF376268"/>
      <name val="Calibri"/>
      <family val="2"/>
      <scheme val="minor"/>
    </font>
    <font>
      <b/>
      <sz val="16"/>
      <color rgb="FF376268"/>
      <name val="Calibri"/>
      <family val="2"/>
      <scheme val="major"/>
    </font>
    <font>
      <sz val="16"/>
      <color rgb="FF376268"/>
      <name val="Calibri"/>
      <family val="2"/>
      <scheme val="major"/>
    </font>
    <font>
      <sz val="10"/>
      <color rgb="FF37626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FF00"/>
        <bgColor auto="1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 tint="-4.9989318521683403E-2"/>
      </right>
      <top/>
      <bottom style="medium">
        <color theme="0"/>
      </bottom>
      <diagonal/>
    </border>
    <border>
      <left/>
      <right style="medium">
        <color theme="0" tint="-4.9989318521683403E-2"/>
      </right>
      <top style="medium">
        <color theme="0"/>
      </top>
      <bottom style="medium">
        <color theme="0"/>
      </bottom>
      <diagonal/>
    </border>
    <border>
      <left/>
      <right style="medium">
        <color theme="0" tint="-4.9989318521683403E-2"/>
      </right>
      <top style="medium">
        <color theme="0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Border="0" applyAlignment="0" applyProtection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1" fillId="8" borderId="0" applyNumberFormat="0" applyBorder="0" applyAlignment="0" applyProtection="0"/>
  </cellStyleXfs>
  <cellXfs count="85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wrapText="1"/>
    </xf>
    <xf numFmtId="44" fontId="4" fillId="2" borderId="0" xfId="1" applyFont="1" applyFill="1" applyBorder="1" applyAlignment="1">
      <alignment horizontal="right"/>
    </xf>
    <xf numFmtId="39" fontId="4" fillId="2" borderId="0" xfId="1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right" vertical="center"/>
    </xf>
    <xf numFmtId="44" fontId="4" fillId="2" borderId="0" xfId="1" applyFont="1" applyFill="1" applyBorder="1" applyAlignment="1">
      <alignment horizontal="right" vertical="center"/>
    </xf>
    <xf numFmtId="39" fontId="4" fillId="2" borderId="0" xfId="1" applyNumberFormat="1" applyFont="1" applyFill="1" applyBorder="1" applyAlignment="1">
      <alignment horizontal="right" vertical="center"/>
    </xf>
    <xf numFmtId="0" fontId="10" fillId="0" borderId="0" xfId="4" applyAlignment="1"/>
    <xf numFmtId="44" fontId="4" fillId="2" borderId="0" xfId="1" applyNumberFormat="1" applyFont="1" applyFill="1" applyBorder="1" applyAlignment="1">
      <alignment horizontal="right" vertical="center"/>
    </xf>
    <xf numFmtId="166" fontId="4" fillId="2" borderId="0" xfId="1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44" fontId="0" fillId="0" borderId="0" xfId="0" applyNumberFormat="1" applyFont="1" applyBorder="1" applyAlignment="1">
      <alignment wrapText="1"/>
    </xf>
    <xf numFmtId="0" fontId="0" fillId="5" borderId="0" xfId="0" applyFill="1"/>
    <xf numFmtId="0" fontId="9" fillId="0" borderId="0" xfId="2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0" fillId="0" borderId="0" xfId="4" applyAlignment="1">
      <alignment vertical="center"/>
    </xf>
    <xf numFmtId="0" fontId="0" fillId="5" borderId="0" xfId="0" applyFont="1" applyFill="1" applyBorder="1"/>
    <xf numFmtId="0" fontId="0" fillId="5" borderId="0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center"/>
    </xf>
    <xf numFmtId="0" fontId="13" fillId="3" borderId="0" xfId="0" applyFont="1" applyFill="1" applyBorder="1" applyAlignment="1" applyProtection="1">
      <alignment horizontal="center" vertical="center" wrapText="1"/>
    </xf>
    <xf numFmtId="0" fontId="9" fillId="0" borderId="0" xfId="2" applyAlignment="1">
      <alignment horizontal="left" vertical="center"/>
    </xf>
    <xf numFmtId="0" fontId="10" fillId="2" borderId="0" xfId="4" applyFill="1" applyBorder="1" applyAlignment="1">
      <alignment horizontal="left" vertical="top"/>
    </xf>
    <xf numFmtId="0" fontId="11" fillId="8" borderId="1" xfId="6" applyFont="1" applyBorder="1" applyAlignment="1">
      <alignment horizontal="left" vertical="center" indent="1"/>
    </xf>
    <xf numFmtId="0" fontId="11" fillId="8" borderId="4" xfId="6" applyFont="1" applyBorder="1" applyAlignment="1">
      <alignment horizontal="left" vertical="center" indent="1"/>
    </xf>
    <xf numFmtId="0" fontId="11" fillId="8" borderId="2" xfId="6" applyBorder="1" applyAlignment="1">
      <alignment horizontal="left" vertical="center" indent="1"/>
    </xf>
    <xf numFmtId="0" fontId="11" fillId="8" borderId="5" xfId="6" applyBorder="1" applyAlignment="1">
      <alignment horizontal="left" vertical="center" indent="1"/>
    </xf>
    <xf numFmtId="0" fontId="11" fillId="8" borderId="3" xfId="6" applyBorder="1" applyAlignment="1">
      <alignment horizontal="left" vertical="center" indent="1"/>
    </xf>
    <xf numFmtId="0" fontId="11" fillId="8" borderId="6" xfId="6" applyBorder="1" applyAlignment="1">
      <alignment horizontal="left" vertical="center" indent="1"/>
    </xf>
    <xf numFmtId="0" fontId="11" fillId="8" borderId="1" xfId="6" applyBorder="1" applyAlignment="1">
      <alignment horizontal="left" vertical="center" indent="1"/>
    </xf>
    <xf numFmtId="0" fontId="11" fillId="8" borderId="4" xfId="6" applyBorder="1" applyAlignment="1">
      <alignment horizontal="left" vertical="center" indent="1"/>
    </xf>
    <xf numFmtId="0" fontId="12" fillId="3" borderId="0" xfId="0" applyFont="1" applyFill="1" applyBorder="1" applyAlignment="1">
      <alignment horizontal="left" vertical="center" indent="1"/>
    </xf>
    <xf numFmtId="0" fontId="11" fillId="8" borderId="8" xfId="6" applyBorder="1" applyAlignment="1">
      <alignment horizontal="left" vertical="center" indent="1"/>
    </xf>
    <xf numFmtId="0" fontId="16" fillId="10" borderId="9" xfId="0" applyFont="1" applyFill="1" applyBorder="1" applyAlignment="1" applyProtection="1">
      <alignment horizontal="center" vertical="center"/>
      <protection locked="0"/>
    </xf>
    <xf numFmtId="10" fontId="16" fillId="10" borderId="9" xfId="3" applyNumberFormat="1" applyFont="1" applyFill="1" applyBorder="1" applyAlignment="1" applyProtection="1">
      <alignment horizontal="center" vertical="center"/>
      <protection locked="0"/>
    </xf>
    <xf numFmtId="165" fontId="16" fillId="10" borderId="9" xfId="5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0" borderId="0" xfId="0" applyProtection="1">
      <protection hidden="1"/>
    </xf>
    <xf numFmtId="0" fontId="9" fillId="0" borderId="0" xfId="2" applyAlignment="1" applyProtection="1">
      <alignment vertical="center"/>
      <protection hidden="1"/>
    </xf>
    <xf numFmtId="0" fontId="10" fillId="0" borderId="0" xfId="4" applyFont="1" applyAlignment="1" applyProtection="1">
      <alignment horizontal="left" vertical="center" inden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1" fillId="8" borderId="9" xfId="6" applyBorder="1" applyAlignment="1" applyProtection="1">
      <alignment horizontal="left" vertical="center" indent="1"/>
      <protection hidden="1"/>
    </xf>
    <xf numFmtId="0" fontId="11" fillId="8" borderId="9" xfId="6" applyBorder="1" applyAlignment="1" applyProtection="1">
      <alignment horizontal="center" vertical="center" wrapText="1"/>
      <protection hidden="1"/>
    </xf>
    <xf numFmtId="44" fontId="17" fillId="9" borderId="9" xfId="0" applyNumberFormat="1" applyFont="1" applyFill="1" applyBorder="1" applyAlignment="1" applyProtection="1">
      <alignment horizontal="center" vertical="center"/>
      <protection hidden="1"/>
    </xf>
    <xf numFmtId="0" fontId="17" fillId="9" borderId="9" xfId="0" applyFont="1" applyFill="1" applyBorder="1" applyAlignment="1" applyProtection="1">
      <alignment horizontal="center" vertical="center"/>
      <protection hidden="1"/>
    </xf>
    <xf numFmtId="0" fontId="18" fillId="9" borderId="9" xfId="6" applyFont="1" applyFill="1" applyBorder="1" applyAlignment="1" applyProtection="1">
      <alignment horizontal="left" vertical="center" indent="1"/>
      <protection hidden="1"/>
    </xf>
    <xf numFmtId="0" fontId="20" fillId="9" borderId="9" xfId="0" applyFont="1" applyFill="1" applyBorder="1" applyAlignment="1" applyProtection="1">
      <alignment horizontal="left" vertical="center" indent="1"/>
      <protection hidden="1"/>
    </xf>
    <xf numFmtId="0" fontId="19" fillId="9" borderId="9" xfId="0" applyFont="1" applyFill="1" applyBorder="1" applyAlignment="1" applyProtection="1">
      <alignment horizontal="center" vertical="center" wrapText="1"/>
      <protection hidden="1"/>
    </xf>
    <xf numFmtId="44" fontId="16" fillId="9" borderId="9" xfId="0" applyNumberFormat="1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42" fontId="15" fillId="11" borderId="9" xfId="4" applyNumberFormat="1" applyFont="1" applyFill="1" applyBorder="1" applyAlignment="1" applyProtection="1">
      <alignment horizontal="left" vertical="center" indent="1"/>
      <protection locked="0"/>
    </xf>
    <xf numFmtId="1" fontId="16" fillId="11" borderId="9" xfId="3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wrapText="1"/>
      <protection hidden="1"/>
    </xf>
    <xf numFmtId="0" fontId="10" fillId="0" borderId="0" xfId="4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 wrapText="1"/>
    </xf>
    <xf numFmtId="44" fontId="4" fillId="2" borderId="0" xfId="1" applyNumberFormat="1" applyFont="1" applyFill="1" applyBorder="1" applyAlignment="1">
      <alignment horizontal="right" vertical="center"/>
    </xf>
    <xf numFmtId="39" fontId="4" fillId="2" borderId="0" xfId="1" applyNumberFormat="1" applyFont="1" applyFill="1" applyBorder="1" applyAlignment="1">
      <alignment horizontal="right" vertical="center"/>
    </xf>
    <xf numFmtId="14" fontId="6" fillId="7" borderId="7" xfId="0" applyNumberFormat="1" applyFont="1" applyFill="1" applyBorder="1" applyAlignment="1" applyProtection="1">
      <alignment horizontal="right" vertical="center" indent="1"/>
      <protection locked="0"/>
    </xf>
    <xf numFmtId="14" fontId="6" fillId="7" borderId="0" xfId="0" applyNumberFormat="1" applyFont="1" applyFill="1" applyBorder="1" applyAlignment="1" applyProtection="1">
      <alignment horizontal="right" vertical="center" indent="1"/>
      <protection locked="0"/>
    </xf>
    <xf numFmtId="165" fontId="6" fillId="4" borderId="7" xfId="1" applyNumberFormat="1" applyFont="1" applyFill="1" applyBorder="1" applyAlignment="1" applyProtection="1">
      <alignment horizontal="right" vertical="center" indent="1"/>
      <protection locked="0"/>
    </xf>
    <xf numFmtId="165" fontId="6" fillId="4" borderId="0" xfId="1" applyNumberFormat="1" applyFont="1" applyFill="1" applyBorder="1" applyAlignment="1" applyProtection="1">
      <alignment horizontal="right" vertical="center" indent="1"/>
      <protection locked="0"/>
    </xf>
    <xf numFmtId="165" fontId="6" fillId="7" borderId="7" xfId="1" applyNumberFormat="1" applyFont="1" applyFill="1" applyBorder="1" applyAlignment="1">
      <alignment horizontal="right" vertical="center" indent="1"/>
    </xf>
    <xf numFmtId="165" fontId="6" fillId="7" borderId="0" xfId="1" applyNumberFormat="1" applyFont="1" applyFill="1" applyBorder="1" applyAlignment="1">
      <alignment horizontal="right" vertical="center" indent="1"/>
    </xf>
    <xf numFmtId="164" fontId="6" fillId="4" borderId="7" xfId="0" applyNumberFormat="1" applyFont="1" applyFill="1" applyBorder="1" applyAlignment="1">
      <alignment horizontal="right" vertical="center" indent="1"/>
    </xf>
    <xf numFmtId="164" fontId="6" fillId="4" borderId="0" xfId="0" applyNumberFormat="1" applyFont="1" applyFill="1" applyBorder="1" applyAlignment="1">
      <alignment horizontal="right" vertical="center" indent="1"/>
    </xf>
    <xf numFmtId="164" fontId="6" fillId="7" borderId="7" xfId="0" applyNumberFormat="1" applyFont="1" applyFill="1" applyBorder="1" applyAlignment="1">
      <alignment horizontal="right" vertical="center" indent="1"/>
    </xf>
    <xf numFmtId="164" fontId="6" fillId="7" borderId="0" xfId="0" applyNumberFormat="1" applyFont="1" applyFill="1" applyBorder="1" applyAlignment="1">
      <alignment horizontal="right" vertical="center" indent="1"/>
    </xf>
    <xf numFmtId="10" fontId="6" fillId="4" borderId="7" xfId="3" applyNumberFormat="1" applyFont="1" applyFill="1" applyBorder="1" applyAlignment="1">
      <alignment horizontal="right" vertical="center" indent="1"/>
    </xf>
    <xf numFmtId="10" fontId="6" fillId="4" borderId="0" xfId="3" applyNumberFormat="1" applyFont="1" applyFill="1" applyBorder="1" applyAlignment="1">
      <alignment horizontal="right" vertical="center" indent="1"/>
    </xf>
    <xf numFmtId="165" fontId="6" fillId="5" borderId="0" xfId="1" applyNumberFormat="1" applyFont="1" applyFill="1" applyBorder="1" applyAlignment="1">
      <alignment horizontal="right" vertical="center" indent="1"/>
    </xf>
    <xf numFmtId="164" fontId="6" fillId="6" borderId="0" xfId="0" applyNumberFormat="1" applyFont="1" applyFill="1" applyBorder="1" applyAlignment="1">
      <alignment horizontal="right" vertical="center" indent="1"/>
    </xf>
    <xf numFmtId="165" fontId="6" fillId="6" borderId="0" xfId="1" applyNumberFormat="1" applyFont="1" applyFill="1" applyBorder="1" applyAlignment="1">
      <alignment horizontal="right" vertical="center" indent="1"/>
    </xf>
    <xf numFmtId="164" fontId="6" fillId="5" borderId="0" xfId="0" applyNumberFormat="1" applyFont="1" applyFill="1" applyBorder="1" applyAlignment="1">
      <alignment horizontal="right" vertical="center" indent="1"/>
    </xf>
    <xf numFmtId="165" fontId="8" fillId="3" borderId="0" xfId="1" applyNumberFormat="1" applyFont="1" applyFill="1" applyBorder="1" applyAlignment="1">
      <alignment horizontal="right" vertical="center" indent="1"/>
    </xf>
    <xf numFmtId="43" fontId="4" fillId="2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</cellXfs>
  <cellStyles count="7">
    <cellStyle name="Currency" xfId="1" builtinId="4"/>
    <cellStyle name="Heading 1" xfId="4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Percent" xfId="3" builtinId="5"/>
    <cellStyle name="Title" xfId="2" builtinId="15" customBuiltin="1"/>
  </cellStyles>
  <dxfs count="11">
    <dxf>
      <font>
        <color theme="1"/>
      </font>
      <fill>
        <patternFill>
          <bgColor theme="0" tint="-4.9989318521683403E-2"/>
        </patternFill>
      </fill>
      <border>
        <left/>
        <right/>
        <top/>
        <bottom/>
      </border>
    </dxf>
    <dxf>
      <font>
        <color theme="1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1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  <name val="Cambria"/>
        <scheme val="none"/>
      </font>
      <fill>
        <patternFill patternType="solid">
          <bgColor indexed="9"/>
        </patternFill>
      </fill>
    </dxf>
    <dxf>
      <fill>
        <patternFill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3"/>
        </top>
      </border>
    </dxf>
    <dxf>
      <font>
        <b/>
        <color theme="0"/>
      </font>
      <fill>
        <patternFill patternType="solid">
          <fgColor theme="7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</dxf>
  </dxfs>
  <tableStyles count="1" defaultTableStyle="Loan Calculator Data" defaultPivotStyle="PivotStyleLight16">
    <tableStyle name="Loan Calculator Data" pivot="0" count="6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268"/>
      <color rgb="FFF2F2F2"/>
      <color rgb="FF6F9167"/>
      <color rgb="FFA8BEA3"/>
      <color rgb="FF536C4D"/>
      <color rgb="FF919137"/>
      <color rgb="FFBCBB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1"/>
    <c:plotArea>
      <c:layout/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axId val="203814056"/>
        <c:axId val="203826304"/>
      </c:barChart>
      <c:catAx>
        <c:axId val="203814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3826304"/>
        <c:crosses val="autoZero"/>
        <c:auto val="1"/>
        <c:lblAlgn val="ctr"/>
        <c:lblOffset val="100"/>
        <c:noMultiLvlLbl val="0"/>
      </c:catAx>
      <c:valAx>
        <c:axId val="20382630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0381405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</xdr:row>
      <xdr:rowOff>19050</xdr:rowOff>
    </xdr:from>
    <xdr:to>
      <xdr:col>6</xdr:col>
      <xdr:colOff>274319</xdr:colOff>
      <xdr:row>12</xdr:row>
      <xdr:rowOff>85726</xdr:rowOff>
    </xdr:to>
    <xdr:graphicFrame macro="">
      <xdr:nvGraphicFramePr>
        <xdr:cNvPr id="3" name="Payment Comparison" descr="Stacked bar chart showing Loan Amount and Total Interest for Scenario 1, Scenario 2, and Scenario 3." title="Payment Comparis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LoanLookup" displayName="LoanLookup" ref="B5:F9" totalsRowShown="0">
  <tableColumns count="5">
    <tableColumn id="1" name="FREQUENCY"/>
    <tableColumn id="3" name="MONTH INTERVAL"/>
    <tableColumn id="4" name="DAY INTERVAL"/>
    <tableColumn id="5" name="YEAR INTERVAL"/>
    <tableColumn id="6" name="PAYMENTS PER YEAR"/>
  </tableColumns>
  <tableStyleInfo name="Loan Calculator Data" showFirstColumn="0" showLastColumn="0" showRowStripes="1" showColumnStripes="0"/>
  <extLst>
    <ext xmlns:x14="http://schemas.microsoft.com/office/spreadsheetml/2009/9/main" uri="{504A1905-F514-4f6f-8877-14C23A59335A}">
      <x14:table altText="Payment Frequency Lookup" altTextSummary="Provides values for monthly payment calculation for bi-monthly, monthly, quarterly, and annual loan payments. "/>
    </ext>
  </extLst>
</table>
</file>

<file path=xl/theme/theme1.xml><?xml version="1.0" encoding="utf-8"?>
<a:theme xmlns:a="http://schemas.openxmlformats.org/drawingml/2006/main" name="(34)-SimpleLoanTheme">
  <a:themeElements>
    <a:clrScheme name="Simple Loan Calculator">
      <a:dk1>
        <a:sysClr val="windowText" lastClr="000000"/>
      </a:dk1>
      <a:lt1>
        <a:sysClr val="window" lastClr="FFFFFF"/>
      </a:lt1>
      <a:dk2>
        <a:srgbClr val="376268"/>
      </a:dk2>
      <a:lt2>
        <a:srgbClr val="D8D8D8"/>
      </a:lt2>
      <a:accent1>
        <a:srgbClr val="BCBB50"/>
      </a:accent1>
      <a:accent2>
        <a:srgbClr val="6F9167"/>
      </a:accent2>
      <a:accent3>
        <a:srgbClr val="8F7578"/>
      </a:accent3>
      <a:accent4>
        <a:srgbClr val="C3AD83"/>
      </a:accent4>
      <a:accent5>
        <a:srgbClr val="6C6C6C"/>
      </a:accent5>
      <a:accent6>
        <a:srgbClr val="A4874F"/>
      </a:accent6>
      <a:hlink>
        <a:srgbClr val="4A838B"/>
      </a:hlink>
      <a:folHlink>
        <a:srgbClr val="8F7578"/>
      </a:folHlink>
    </a:clrScheme>
    <a:fontScheme name="Simple Loan Calculato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(34)-SimpleLoanTheme" id="{C583A209-BAC8-401E-8612-2BE1F016A467}" vid="{65BF2A46-E2DA-48ED-8A58-ED63CB9528C9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17"/>
  <sheetViews>
    <sheetView showGridLines="0" tabSelected="1" zoomScaleNormal="100" workbookViewId="0">
      <selection activeCell="L6" sqref="L6"/>
    </sheetView>
  </sheetViews>
  <sheetFormatPr defaultColWidth="9.109375" defaultRowHeight="13.8" x14ac:dyDescent="0.3"/>
  <cols>
    <col min="1" max="1" width="3.88671875" style="46" customWidth="1"/>
    <col min="2" max="2" width="30.5546875" style="46" customWidth="1"/>
    <col min="3" max="3" width="0.33203125" style="46" customWidth="1"/>
    <col min="4" max="4" width="26" style="46" customWidth="1"/>
    <col min="5" max="5" width="6.33203125" style="46" hidden="1" customWidth="1"/>
    <col min="6" max="6" width="2" style="46" customWidth="1"/>
    <col min="7" max="7" width="9.109375" style="46"/>
    <col min="8" max="8" width="8.88671875" style="46" customWidth="1"/>
    <col min="9" max="9" width="9.109375" style="46" hidden="1" customWidth="1"/>
    <col min="10" max="10" width="0.33203125" style="46" hidden="1" customWidth="1"/>
    <col min="11" max="14" width="9.109375" style="46"/>
    <col min="15" max="15" width="0.109375" style="46" customWidth="1"/>
    <col min="16" max="16384" width="9.109375" style="46"/>
  </cols>
  <sheetData>
    <row r="1" spans="1:16" ht="6" customHeight="1" x14ac:dyDescent="0.3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54.75" customHeight="1" x14ac:dyDescent="0.3">
      <c r="B2" s="47" t="s">
        <v>3</v>
      </c>
    </row>
    <row r="3" spans="1:16" ht="27.75" customHeight="1" x14ac:dyDescent="0.3">
      <c r="B3" s="48" t="s">
        <v>14</v>
      </c>
      <c r="C3" s="49" t="s">
        <v>15</v>
      </c>
      <c r="D3" s="49" t="s">
        <v>16</v>
      </c>
      <c r="E3" s="49" t="s">
        <v>17</v>
      </c>
    </row>
    <row r="4" spans="1:16" ht="51.75" customHeight="1" x14ac:dyDescent="0.3">
      <c r="B4" s="59">
        <v>1000000</v>
      </c>
      <c r="C4" s="43" t="s">
        <v>48</v>
      </c>
      <c r="D4" s="43" t="s">
        <v>48</v>
      </c>
      <c r="E4" s="43" t="s">
        <v>48</v>
      </c>
    </row>
    <row r="5" spans="1:16" ht="27.75" customHeight="1" x14ac:dyDescent="0.3">
      <c r="B5" s="50" t="s">
        <v>9</v>
      </c>
      <c r="C5" s="41">
        <v>20</v>
      </c>
      <c r="D5" s="41">
        <v>20</v>
      </c>
      <c r="E5" s="41">
        <v>30</v>
      </c>
    </row>
    <row r="6" spans="1:16" ht="27.75" customHeight="1" x14ac:dyDescent="0.3">
      <c r="B6" s="50" t="s">
        <v>10</v>
      </c>
      <c r="C6" s="41" t="s">
        <v>2</v>
      </c>
      <c r="D6" s="41" t="s">
        <v>2</v>
      </c>
      <c r="E6" s="41" t="s">
        <v>2</v>
      </c>
    </row>
    <row r="7" spans="1:16" ht="27.75" customHeight="1" x14ac:dyDescent="0.3">
      <c r="B7" s="50" t="s">
        <v>11</v>
      </c>
      <c r="C7" s="42">
        <v>0.01</v>
      </c>
      <c r="D7" s="42">
        <v>1.4999999999999999E-2</v>
      </c>
      <c r="E7" s="42">
        <v>1.4999999999999999E-2</v>
      </c>
    </row>
    <row r="8" spans="1:16" ht="32.25" customHeight="1" x14ac:dyDescent="0.3">
      <c r="B8" s="51" t="s">
        <v>46</v>
      </c>
      <c r="C8" s="60">
        <v>200</v>
      </c>
      <c r="D8" s="60">
        <v>200</v>
      </c>
      <c r="E8" s="60">
        <v>200</v>
      </c>
    </row>
    <row r="9" spans="1:16" ht="27.75" customHeight="1" x14ac:dyDescent="0.3">
      <c r="B9" s="50" t="s">
        <v>18</v>
      </c>
      <c r="C9" s="52">
        <f>IFERROR(-PMT(S1Interest/VLOOKUP(S1PaymentFrequency,LoanLookup[],5,FALSE),S1LoanPeriod*VLOOKUP(S1PaymentFrequency,LoanLookup[],5,FALSE),ComparisonLoanAmount),"")</f>
        <v>55415.314890551366</v>
      </c>
      <c r="D9" s="52">
        <f>IFERROR(-PMT(S2Interest/VLOOKUP(S2PaymentFrequency,LoanLookup[],5,FALSE),S2LoanPeriod*VLOOKUP(S2PaymentFrequency,LoanLookup[],5,FALSE),ComparisonLoanAmount),"")</f>
        <v>58245.7358744663</v>
      </c>
      <c r="E9" s="52">
        <f>IFERROR(-PMT(S3Interest/VLOOKUP(S3PaymentFrequency,LoanLookup[],5,FALSE),S3LoanPeriod*VLOOKUP(S3PaymentFrequency,LoanLookup[],5,FALSE),ComparisonLoanAmount),"")</f>
        <v>41639.188261530471</v>
      </c>
    </row>
    <row r="10" spans="1:16" ht="27.75" customHeight="1" x14ac:dyDescent="0.3">
      <c r="B10" s="50" t="s">
        <v>12</v>
      </c>
      <c r="C10" s="53">
        <f>IFERROR(S1LoanPeriod*VLOOKUP(S1PaymentFrequency,LoanLookup[],5,FALSE),"")</f>
        <v>20</v>
      </c>
      <c r="D10" s="53">
        <f>IFERROR(S2LoanPeriod*VLOOKUP(S2PaymentFrequency,LoanLookup[],5,FALSE),"")</f>
        <v>20</v>
      </c>
      <c r="E10" s="53">
        <f>IFERROR(S3LoanPeriod*VLOOKUP(S3PaymentFrequency,LoanLookup[],5,FALSE),"")</f>
        <v>30</v>
      </c>
    </row>
    <row r="11" spans="1:16" ht="27.75" customHeight="1" x14ac:dyDescent="0.3">
      <c r="B11" s="54" t="s">
        <v>13</v>
      </c>
      <c r="C11" s="52">
        <f>IFERROR((S1ScheduledPayment*S1TotalPayments)-ComparisonLoanAmount,"")</f>
        <v>108306.29781102738</v>
      </c>
      <c r="D11" s="52">
        <f>IFERROR((S2ScheduledPayment*S2TotalPayments)-ComparisonLoanAmount,"")</f>
        <v>164914.71748932591</v>
      </c>
      <c r="E11" s="52">
        <f>IFERROR((S3ScheduledPayment*S3TotalPayments)-ComparisonLoanAmount,"")</f>
        <v>249175.64784591412</v>
      </c>
    </row>
    <row r="12" spans="1:16" ht="27.75" customHeight="1" x14ac:dyDescent="0.3">
      <c r="B12" s="55" t="s">
        <v>43</v>
      </c>
      <c r="C12" s="52">
        <f>IFERROR(ComparisonLoanAmount+S1TotalInterest,"")</f>
        <v>1108306.2978110274</v>
      </c>
      <c r="D12" s="52">
        <f>IFERROR(ComparisonLoanAmount+S2TotalInterest,"")</f>
        <v>1164914.7174893259</v>
      </c>
      <c r="E12" s="52">
        <f>IFERROR(ComparisonLoanAmount+S3TotalInterest,"")</f>
        <v>1249175.6478459141</v>
      </c>
    </row>
    <row r="13" spans="1:16" ht="43.5" customHeight="1" x14ac:dyDescent="0.3">
      <c r="B13" s="56" t="s">
        <v>45</v>
      </c>
      <c r="C13" s="57">
        <f>(C9)/(C8)/12</f>
        <v>23.089714537729737</v>
      </c>
      <c r="D13" s="57">
        <f>(D9)/(D8)/12</f>
        <v>24.269056614360959</v>
      </c>
      <c r="E13" s="57">
        <f>(E9)/(E8)/12</f>
        <v>17.349661775637696</v>
      </c>
    </row>
    <row r="14" spans="1:16" ht="10.5" hidden="1" customHeight="1" x14ac:dyDescent="0.3">
      <c r="B14" s="61" t="s">
        <v>47</v>
      </c>
      <c r="C14" s="61"/>
      <c r="D14" s="61"/>
      <c r="E14" s="61"/>
    </row>
    <row r="15" spans="1:16" ht="10.5" customHeight="1" x14ac:dyDescent="0.3"/>
    <row r="16" spans="1:16" ht="1.5" customHeight="1" x14ac:dyDescent="0.3">
      <c r="B16" s="58" t="s">
        <v>44</v>
      </c>
    </row>
    <row r="17" hidden="1" x14ac:dyDescent="0.3"/>
  </sheetData>
  <sheetProtection password="C482" sheet="1" formatCells="0" formatColumns="0" formatRows="0" insertColumns="0" insertRows="0" insertHyperlinks="0" deleteColumns="0" deleteRows="0" sort="0" autoFilter="0" pivotTables="0"/>
  <mergeCells count="1">
    <mergeCell ref="B14:E14"/>
  </mergeCells>
  <dataValidations disablePrompts="1" count="1">
    <dataValidation type="list" allowBlank="1" showInputMessage="1" showErrorMessage="1" sqref="C6:E6">
      <formula1>Payment_Frequency</formula1>
    </dataValidation>
  </dataValidations>
  <printOptions horizontalCentered="1"/>
  <pageMargins left="0.7" right="0.7" top="0.75" bottom="0.7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 fitToPage="1"/>
  </sheetPr>
  <dimension ref="A1:R732"/>
  <sheetViews>
    <sheetView showGridLines="0" zoomScaleNormal="100" workbookViewId="0">
      <pane ySplit="12" topLeftCell="A13" activePane="bottomLeft" state="frozen"/>
      <selection pane="bottomLeft" activeCell="R21" sqref="R21"/>
    </sheetView>
  </sheetViews>
  <sheetFormatPr defaultColWidth="9.109375" defaultRowHeight="13.8" x14ac:dyDescent="0.3"/>
  <cols>
    <col min="1" max="1" width="3.88671875" style="1" customWidth="1"/>
    <col min="2" max="2" width="11.109375" style="5" customWidth="1"/>
    <col min="3" max="3" width="17" style="6" customWidth="1"/>
    <col min="4" max="4" width="14.5546875" style="6" customWidth="1"/>
    <col min="5" max="5" width="15.33203125" style="6" customWidth="1"/>
    <col min="6" max="6" width="4.5546875" style="6" customWidth="1"/>
    <col min="7" max="7" width="11.109375" style="6" customWidth="1"/>
    <col min="8" max="8" width="17" style="6" customWidth="1"/>
    <col min="9" max="9" width="13.88671875" style="6" customWidth="1"/>
    <col min="10" max="10" width="16" style="6" customWidth="1"/>
    <col min="11" max="11" width="13.88671875" style="6" customWidth="1"/>
    <col min="12" max="12" width="4.44140625" style="6" customWidth="1"/>
    <col min="13" max="13" width="2.33203125" style="6" customWidth="1"/>
    <col min="14" max="14" width="11.109375" style="6" customWidth="1"/>
    <col min="15" max="15" width="1.33203125" style="1" customWidth="1"/>
    <col min="16" max="17" width="9.109375" style="1"/>
    <col min="18" max="18" width="10.33203125" style="1" customWidth="1"/>
    <col min="19" max="16384" width="9.109375" style="1"/>
  </cols>
  <sheetData>
    <row r="1" spans="1:18" ht="6" customHeight="1" x14ac:dyDescent="0.3">
      <c r="A1" s="25"/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5"/>
    </row>
    <row r="2" spans="1:18" ht="54.75" customHeight="1" x14ac:dyDescent="0.4">
      <c r="A2"/>
      <c r="B2" s="29" t="s">
        <v>4</v>
      </c>
      <c r="D2"/>
      <c r="E2"/>
      <c r="F2"/>
      <c r="G2"/>
      <c r="H2"/>
      <c r="J2" s="12"/>
      <c r="L2" s="62" t="s">
        <v>17</v>
      </c>
      <c r="M2" s="62"/>
      <c r="N2" s="62"/>
      <c r="O2"/>
    </row>
    <row r="3" spans="1:18" customFormat="1" ht="26.25" customHeight="1" x14ac:dyDescent="0.3">
      <c r="B3" s="30" t="s">
        <v>26</v>
      </c>
      <c r="C3" s="30"/>
      <c r="E3" s="6"/>
      <c r="G3" s="30" t="s">
        <v>25</v>
      </c>
      <c r="H3" s="30"/>
      <c r="K3" s="6"/>
      <c r="L3" s="6"/>
    </row>
    <row r="4" spans="1:18" customFormat="1" ht="20.25" customHeight="1" thickBot="1" x14ac:dyDescent="0.35">
      <c r="B4" s="31" t="s">
        <v>19</v>
      </c>
      <c r="C4" s="32"/>
      <c r="D4" s="66">
        <v>41800</v>
      </c>
      <c r="E4" s="67"/>
      <c r="G4" s="37" t="s">
        <v>18</v>
      </c>
      <c r="H4" s="38"/>
      <c r="I4" s="78" t="str">
        <f>IFERROR(IF(Values_Entered,-PMT(Interest_Rate/VLOOKUP(Interval,LoanLookup[],5,FALSE),Loan_Years*VLOOKUP(Interval,LoanLookup[],5,FALSE),Loan_Amount),""),"")</f>
        <v/>
      </c>
      <c r="J4" s="78"/>
      <c r="K4" s="6"/>
      <c r="L4" s="6"/>
      <c r="N4" s="6"/>
    </row>
    <row r="5" spans="1:18" customFormat="1" ht="20.25" customHeight="1" thickBot="1" x14ac:dyDescent="0.35">
      <c r="B5" s="33" t="s">
        <v>20</v>
      </c>
      <c r="C5" s="34"/>
      <c r="D5" s="68">
        <v>0</v>
      </c>
      <c r="E5" s="69"/>
      <c r="G5" s="33" t="s">
        <v>22</v>
      </c>
      <c r="H5" s="34"/>
      <c r="I5" s="79" t="str">
        <f>IFERROR(IF(Values_Entered,Loan_Years*VLOOKUP(Interval,LoanLookup[],5,FALSE),""),"")</f>
        <v/>
      </c>
      <c r="J5" s="79"/>
      <c r="K5" s="6"/>
      <c r="L5" s="6"/>
      <c r="N5" s="6"/>
    </row>
    <row r="6" spans="1:18" ht="20.25" customHeight="1" thickBot="1" x14ac:dyDescent="0.35">
      <c r="B6" s="33" t="s">
        <v>14</v>
      </c>
      <c r="C6" s="34"/>
      <c r="D6" s="70">
        <f>ComparisonLoanAmount</f>
        <v>1000000</v>
      </c>
      <c r="E6" s="71"/>
      <c r="F6"/>
      <c r="G6" s="33" t="s">
        <v>23</v>
      </c>
      <c r="H6" s="34"/>
      <c r="I6" s="81" t="str">
        <f>IFERROR(IF(Values_Entered,Number_of_Payments,""),"")</f>
        <v/>
      </c>
      <c r="J6" s="81"/>
      <c r="M6"/>
      <c r="O6"/>
    </row>
    <row r="7" spans="1:18" ht="20.25" customHeight="1" thickBot="1" x14ac:dyDescent="0.35">
      <c r="B7" s="33" t="s">
        <v>9</v>
      </c>
      <c r="C7" s="34"/>
      <c r="D7" s="72">
        <f>IFERROR(HLOOKUP(Scenario,PaymentComparison,2,FALSE),0)</f>
        <v>0</v>
      </c>
      <c r="E7" s="73"/>
      <c r="F7"/>
      <c r="G7" s="35" t="s">
        <v>24</v>
      </c>
      <c r="H7" s="36"/>
      <c r="I7" s="80" t="str">
        <f>IFERROR(IF(Values_Entered,SUMIF(Beg_Bal,"&gt;0",Extra_Pay),""),"")</f>
        <v/>
      </c>
      <c r="J7" s="80"/>
      <c r="M7"/>
      <c r="O7"/>
    </row>
    <row r="8" spans="1:18" ht="20.25" customHeight="1" thickBot="1" x14ac:dyDescent="0.35">
      <c r="B8" s="33" t="s">
        <v>10</v>
      </c>
      <c r="C8" s="34"/>
      <c r="D8" s="74">
        <f>IFERROR(HLOOKUP(Scenario,PaymentComparison,3,FALSE),0)</f>
        <v>0</v>
      </c>
      <c r="E8" s="75"/>
      <c r="F8"/>
      <c r="G8" s="33" t="s">
        <v>13</v>
      </c>
      <c r="H8" s="40"/>
      <c r="I8" s="78" t="str">
        <f>IFERROR(IF(Values_Entered,SUMIF(Beg_Bal,"&gt;0",Int),""),"")</f>
        <v/>
      </c>
      <c r="J8" s="78"/>
      <c r="M8"/>
      <c r="O8"/>
    </row>
    <row r="9" spans="1:18" ht="20.25" customHeight="1" x14ac:dyDescent="0.3">
      <c r="B9" s="35" t="s">
        <v>21</v>
      </c>
      <c r="C9" s="36"/>
      <c r="D9" s="76">
        <f>IFERROR(HLOOKUP(Scenario,PaymentComparison,4,FALSE),0)</f>
        <v>0</v>
      </c>
      <c r="E9" s="77"/>
      <c r="F9"/>
      <c r="G9" s="39" t="s">
        <v>27</v>
      </c>
      <c r="H9" s="39"/>
      <c r="I9" s="82" t="str">
        <f>IFERROR(IF(Values_Entered,Scheduled_Monthly_Payment*Number_of_Payments,""),"")</f>
        <v/>
      </c>
      <c r="J9" s="82"/>
      <c r="M9"/>
      <c r="O9"/>
    </row>
    <row r="10" spans="1:18" s="18" customFormat="1" x14ac:dyDescent="0.3">
      <c r="B10" s="15"/>
      <c r="C10" s="16"/>
      <c r="D10" s="15"/>
      <c r="E10" s="15"/>
      <c r="F10" s="15"/>
      <c r="G10" s="17"/>
      <c r="H10" s="17"/>
      <c r="I10" s="17"/>
      <c r="J10" s="17"/>
      <c r="K10" s="17"/>
      <c r="L10" s="17"/>
      <c r="M10" s="17"/>
      <c r="N10" s="17"/>
    </row>
    <row r="11" spans="1:18" s="2" customFormat="1" ht="16.5" customHeight="1" x14ac:dyDescent="0.3">
      <c r="B11" s="28" t="s">
        <v>28</v>
      </c>
      <c r="C11" s="28" t="s">
        <v>29</v>
      </c>
      <c r="D11" s="28" t="s">
        <v>33</v>
      </c>
      <c r="E11" s="28" t="s">
        <v>32</v>
      </c>
      <c r="F11" s="63" t="s">
        <v>34</v>
      </c>
      <c r="G11" s="63"/>
      <c r="H11" s="28" t="s">
        <v>35</v>
      </c>
      <c r="I11" s="28" t="s">
        <v>30</v>
      </c>
      <c r="J11" s="28" t="s">
        <v>31</v>
      </c>
      <c r="K11" s="28" t="s">
        <v>36</v>
      </c>
      <c r="L11" s="63" t="s">
        <v>37</v>
      </c>
      <c r="M11" s="63"/>
      <c r="N11" s="63"/>
      <c r="O11" s="63"/>
      <c r="R11" s="19"/>
    </row>
    <row r="12" spans="1:18" s="2" customFormat="1" ht="3.75" hidden="1" customHeight="1" x14ac:dyDescent="0.3"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8" s="2" customFormat="1" ht="16.5" customHeight="1" x14ac:dyDescent="0.3">
      <c r="B13" s="8" t="str">
        <f>IF(Values_Entered,1,"")</f>
        <v/>
      </c>
      <c r="C13" s="9" t="str">
        <f>IF(Pay_Num&lt;&gt;"",Loan_Start,"")</f>
        <v/>
      </c>
      <c r="D13" s="13" t="str">
        <f>IF(Values_Entered,Loan_Amount,"")</f>
        <v/>
      </c>
      <c r="E13" s="14" t="str">
        <f>IF(Pay_Num&lt;&gt;"",Scheduled_Monthly_Payment,"")</f>
        <v/>
      </c>
      <c r="F13" s="64">
        <v>100</v>
      </c>
      <c r="G13" s="64"/>
      <c r="H13" s="13" t="e">
        <f t="shared" ref="H13:H76" si="0">IF(AND(Pay_Num&lt;&gt;"",Sched_Pay+Extra_Pay&lt;Beg_Bal),Sched_Pay+Extra_Pay,IF(Pay_Num&lt;&gt;"",Beg_Bal,""))</f>
        <v>#VALUE!</v>
      </c>
      <c r="I13" s="13" t="str">
        <f>IF(Pay_Num&lt;&gt;"",Total_Pay-Int,"")</f>
        <v/>
      </c>
      <c r="J13" s="13" t="str">
        <f>IF(Pay_Num&lt;&gt;"",Beg_Bal*(Interest_Rate/VLOOKUP(Interval,LoanLookup[],5,FALSE)),"")</f>
        <v/>
      </c>
      <c r="K13" s="13" t="e">
        <f t="shared" ref="K13:K76" si="1">IF(AND(Pay_Num&lt;&gt;"",Sched_Pay+Extra_Pay&lt;Beg_Bal),Beg_Bal-Princ,IF(Pay_Num&lt;&gt;"",0,""))</f>
        <v>#VALUE!</v>
      </c>
      <c r="L13" s="64">
        <f>SUM($J$13:$J13)</f>
        <v>0</v>
      </c>
      <c r="M13" s="64"/>
      <c r="N13" s="64"/>
      <c r="O13" s="3"/>
      <c r="R13" s="19"/>
    </row>
    <row r="14" spans="1:18" s="2" customFormat="1" ht="16.5" customHeight="1" x14ac:dyDescent="0.3">
      <c r="B14" s="8" t="str">
        <f t="shared" ref="B14:B77" si="2">IF(Values_Entered,B13+1,"")</f>
        <v/>
      </c>
      <c r="C14" s="9" t="str">
        <f>IF(Pay_Num&lt;&gt;"",DATE(YEAR(C13)+VLOOKUP(Interval,LoanLookup[],4,FALSE),MONTH(C13)+VLOOKUP(Interval,LoanLookup[],2,FALSE),DAY(C13)+VLOOKUP(Interval,LoanLookup[],3,FALSE)),"")</f>
        <v/>
      </c>
      <c r="D14" s="11" t="str">
        <f t="shared" ref="D14:D77" si="3">IF(Pay_Num&lt;&gt;"",K13,"")</f>
        <v/>
      </c>
      <c r="E14" s="14" t="str">
        <f>IF(Pay_Num&lt;&gt;"",Scheduled_Monthly_Payment,"")</f>
        <v/>
      </c>
      <c r="F14" s="64"/>
      <c r="G14" s="64"/>
      <c r="H14" s="11" t="e">
        <f t="shared" si="0"/>
        <v>#VALUE!</v>
      </c>
      <c r="I14" s="11" t="str">
        <f t="shared" ref="I14:I77" si="4">IF(Pay_Num&lt;&gt;"",Total_Pay-Int,"")</f>
        <v/>
      </c>
      <c r="J14" s="10" t="str">
        <f>IF(Pay_Num&lt;&gt;"",Beg_Bal*(Interest_Rate/VLOOKUP(Interval,LoanLookup[],5,FALSE)),"")</f>
        <v/>
      </c>
      <c r="K14" s="11" t="e">
        <f t="shared" si="1"/>
        <v>#VALUE!</v>
      </c>
      <c r="L14" s="65">
        <f>SUM($J$13:$J14)</f>
        <v>0</v>
      </c>
      <c r="M14" s="65"/>
      <c r="N14" s="65"/>
      <c r="O14" s="4"/>
    </row>
    <row r="15" spans="1:18" s="2" customFormat="1" ht="16.5" customHeight="1" x14ac:dyDescent="0.3">
      <c r="B15" s="8" t="str">
        <f t="shared" si="2"/>
        <v/>
      </c>
      <c r="C15" s="9" t="str">
        <f>IF(Pay_Num&lt;&gt;"",DATE(YEAR(C14)+VLOOKUP(Interval,LoanLookup[],4,FALSE),MONTH(C14)+VLOOKUP(Interval,LoanLookup[],2,FALSE),DAY(C14)+VLOOKUP(Interval,LoanLookup[],3,FALSE)),"")</f>
        <v/>
      </c>
      <c r="D15" s="11" t="str">
        <f t="shared" si="3"/>
        <v/>
      </c>
      <c r="E15" s="14" t="str">
        <f t="shared" ref="E15:E78" si="5">IF(Pay_Num&lt;&gt;"",Scheduled_Monthly_Payment,"")</f>
        <v/>
      </c>
      <c r="F15" s="64"/>
      <c r="G15" s="64"/>
      <c r="H15" s="11" t="e">
        <f t="shared" si="0"/>
        <v>#VALUE!</v>
      </c>
      <c r="I15" s="11" t="str">
        <f t="shared" si="4"/>
        <v/>
      </c>
      <c r="J15" s="10" t="str">
        <f>IF(Pay_Num&lt;&gt;"",Beg_Bal*(Interest_Rate/VLOOKUP(Interval,LoanLookup[],5,FALSE)),"")</f>
        <v/>
      </c>
      <c r="K15" s="11" t="e">
        <f t="shared" si="1"/>
        <v>#VALUE!</v>
      </c>
      <c r="L15" s="65">
        <f>SUM($J$13:$J15)</f>
        <v>0</v>
      </c>
      <c r="M15" s="65"/>
      <c r="N15" s="65"/>
      <c r="O15" s="4"/>
      <c r="R15" s="19"/>
    </row>
    <row r="16" spans="1:18" s="2" customFormat="1" ht="16.5" customHeight="1" x14ac:dyDescent="0.3">
      <c r="B16" s="8" t="str">
        <f t="shared" si="2"/>
        <v/>
      </c>
      <c r="C16" s="9" t="str">
        <f>IF(Pay_Num&lt;&gt;"",DATE(YEAR(C15)+VLOOKUP(Interval,LoanLookup[],4,FALSE),MONTH(C15)+VLOOKUP(Interval,LoanLookup[],2,FALSE),DAY(C15)+VLOOKUP(Interval,LoanLookup[],3,FALSE)),"")</f>
        <v/>
      </c>
      <c r="D16" s="11" t="str">
        <f t="shared" si="3"/>
        <v/>
      </c>
      <c r="E16" s="14" t="str">
        <f>IF(Pay_Num&lt;&gt;"",Scheduled_Monthly_Payment,"")</f>
        <v/>
      </c>
      <c r="F16" s="64"/>
      <c r="G16" s="64"/>
      <c r="H16" s="11" t="e">
        <f t="shared" si="0"/>
        <v>#VALUE!</v>
      </c>
      <c r="I16" s="11" t="str">
        <f t="shared" si="4"/>
        <v/>
      </c>
      <c r="J16" s="10" t="str">
        <f>IF(Pay_Num&lt;&gt;"",Beg_Bal*(Interest_Rate/VLOOKUP(Interval,LoanLookup[],5,FALSE)),"")</f>
        <v/>
      </c>
      <c r="K16" s="11" t="e">
        <f t="shared" si="1"/>
        <v>#VALUE!</v>
      </c>
      <c r="L16" s="65">
        <f>SUM($J$13:$J16)</f>
        <v>0</v>
      </c>
      <c r="M16" s="65"/>
      <c r="N16" s="65"/>
      <c r="O16" s="4"/>
    </row>
    <row r="17" spans="2:15" s="2" customFormat="1" ht="16.5" customHeight="1" x14ac:dyDescent="0.3">
      <c r="B17" s="8" t="str">
        <f t="shared" si="2"/>
        <v/>
      </c>
      <c r="C17" s="9" t="str">
        <f>IF(Pay_Num&lt;&gt;"",DATE(YEAR(C16)+VLOOKUP(Interval,LoanLookup[],4,FALSE),MONTH(C16)+VLOOKUP(Interval,LoanLookup[],2,FALSE),DAY(C16)+VLOOKUP(Interval,LoanLookup[],3,FALSE)),"")</f>
        <v/>
      </c>
      <c r="D17" s="11" t="str">
        <f t="shared" si="3"/>
        <v/>
      </c>
      <c r="E17" s="14" t="str">
        <f t="shared" si="5"/>
        <v/>
      </c>
      <c r="F17" s="64"/>
      <c r="G17" s="64"/>
      <c r="H17" s="11" t="e">
        <f t="shared" si="0"/>
        <v>#VALUE!</v>
      </c>
      <c r="I17" s="11" t="str">
        <f t="shared" si="4"/>
        <v/>
      </c>
      <c r="J17" s="10" t="str">
        <f>IF(Pay_Num&lt;&gt;"",Beg_Bal*(Interest_Rate/VLOOKUP(Interval,LoanLookup[],5,FALSE)),"")</f>
        <v/>
      </c>
      <c r="K17" s="11" t="e">
        <f t="shared" si="1"/>
        <v>#VALUE!</v>
      </c>
      <c r="L17" s="65">
        <f>SUM($J$13:$J17)</f>
        <v>0</v>
      </c>
      <c r="M17" s="65"/>
      <c r="N17" s="65"/>
      <c r="O17" s="4"/>
    </row>
    <row r="18" spans="2:15" ht="16.5" customHeight="1" x14ac:dyDescent="0.3">
      <c r="B18" s="8" t="str">
        <f t="shared" si="2"/>
        <v/>
      </c>
      <c r="C18" s="9" t="str">
        <f>IF(Pay_Num&lt;&gt;"",DATE(YEAR(C17)+VLOOKUP(Interval,LoanLookup[],4,FALSE),MONTH(C17)+VLOOKUP(Interval,LoanLookup[],2,FALSE),DAY(C17)+VLOOKUP(Interval,LoanLookup[],3,FALSE)),"")</f>
        <v/>
      </c>
      <c r="D18" s="11" t="str">
        <f t="shared" si="3"/>
        <v/>
      </c>
      <c r="E18" s="14" t="str">
        <f t="shared" si="5"/>
        <v/>
      </c>
      <c r="F18" s="64"/>
      <c r="G18" s="64"/>
      <c r="H18" s="11" t="e">
        <f t="shared" si="0"/>
        <v>#VALUE!</v>
      </c>
      <c r="I18" s="11" t="str">
        <f t="shared" si="4"/>
        <v/>
      </c>
      <c r="J18" s="10" t="str">
        <f>IF(Pay_Num&lt;&gt;"",Beg_Bal*(Interest_Rate/VLOOKUP(Interval,LoanLookup[],5,FALSE)),"")</f>
        <v/>
      </c>
      <c r="K18" s="11" t="e">
        <f t="shared" si="1"/>
        <v>#VALUE!</v>
      </c>
      <c r="L18" s="65">
        <f>SUM($J$13:$J18)</f>
        <v>0</v>
      </c>
      <c r="M18" s="65"/>
      <c r="N18" s="65"/>
      <c r="O18" s="4"/>
    </row>
    <row r="19" spans="2:15" ht="16.5" customHeight="1" x14ac:dyDescent="0.3">
      <c r="B19" s="8" t="str">
        <f t="shared" si="2"/>
        <v/>
      </c>
      <c r="C19" s="9" t="str">
        <f>IF(Pay_Num&lt;&gt;"",DATE(YEAR(C18)+VLOOKUP(Interval,LoanLookup[],4,FALSE),MONTH(C18)+VLOOKUP(Interval,LoanLookup[],2,FALSE),DAY(C18)+VLOOKUP(Interval,LoanLookup[],3,FALSE)),"")</f>
        <v/>
      </c>
      <c r="D19" s="11" t="str">
        <f t="shared" si="3"/>
        <v/>
      </c>
      <c r="E19" s="14" t="str">
        <f t="shared" si="5"/>
        <v/>
      </c>
      <c r="F19" s="64"/>
      <c r="G19" s="64"/>
      <c r="H19" s="11" t="e">
        <f t="shared" si="0"/>
        <v>#VALUE!</v>
      </c>
      <c r="I19" s="11" t="str">
        <f t="shared" si="4"/>
        <v/>
      </c>
      <c r="J19" s="10" t="str">
        <f>IF(Pay_Num&lt;&gt;"",Beg_Bal*(Interest_Rate/VLOOKUP(Interval,LoanLookup[],5,FALSE)),"")</f>
        <v/>
      </c>
      <c r="K19" s="11" t="e">
        <f t="shared" si="1"/>
        <v>#VALUE!</v>
      </c>
      <c r="L19" s="65">
        <f>SUM($J$13:$J19)</f>
        <v>0</v>
      </c>
      <c r="M19" s="65"/>
      <c r="N19" s="65"/>
      <c r="O19" s="4"/>
    </row>
    <row r="20" spans="2:15" ht="16.5" customHeight="1" x14ac:dyDescent="0.3">
      <c r="B20" s="8" t="str">
        <f t="shared" si="2"/>
        <v/>
      </c>
      <c r="C20" s="9" t="str">
        <f>IF(Pay_Num&lt;&gt;"",DATE(YEAR(C19)+VLOOKUP(Interval,LoanLookup[],4,FALSE),MONTH(C19)+VLOOKUP(Interval,LoanLookup[],2,FALSE),DAY(C19)+VLOOKUP(Interval,LoanLookup[],3,FALSE)),"")</f>
        <v/>
      </c>
      <c r="D20" s="11" t="str">
        <f t="shared" si="3"/>
        <v/>
      </c>
      <c r="E20" s="14" t="str">
        <f t="shared" si="5"/>
        <v/>
      </c>
      <c r="F20" s="64"/>
      <c r="G20" s="64"/>
      <c r="H20" s="11" t="e">
        <f t="shared" si="0"/>
        <v>#VALUE!</v>
      </c>
      <c r="I20" s="11" t="str">
        <f t="shared" si="4"/>
        <v/>
      </c>
      <c r="J20" s="10" t="str">
        <f>IF(Pay_Num&lt;&gt;"",Beg_Bal*(Interest_Rate/VLOOKUP(Interval,LoanLookup[],5,FALSE)),"")</f>
        <v/>
      </c>
      <c r="K20" s="11" t="e">
        <f t="shared" si="1"/>
        <v>#VALUE!</v>
      </c>
      <c r="L20" s="65">
        <f>SUM($J$13:$J20)</f>
        <v>0</v>
      </c>
      <c r="M20" s="65"/>
      <c r="N20" s="65"/>
      <c r="O20" s="4"/>
    </row>
    <row r="21" spans="2:15" ht="16.5" customHeight="1" x14ac:dyDescent="0.3">
      <c r="B21" s="8" t="str">
        <f t="shared" si="2"/>
        <v/>
      </c>
      <c r="C21" s="9" t="str">
        <f>IF(Pay_Num&lt;&gt;"",DATE(YEAR(C20)+VLOOKUP(Interval,LoanLookup[],4,FALSE),MONTH(C20)+VLOOKUP(Interval,LoanLookup[],2,FALSE),DAY(C20)+VLOOKUP(Interval,LoanLookup[],3,FALSE)),"")</f>
        <v/>
      </c>
      <c r="D21" s="11" t="str">
        <f t="shared" si="3"/>
        <v/>
      </c>
      <c r="E21" s="14" t="str">
        <f t="shared" si="5"/>
        <v/>
      </c>
      <c r="F21" s="64"/>
      <c r="G21" s="64"/>
      <c r="H21" s="11" t="e">
        <f t="shared" si="0"/>
        <v>#VALUE!</v>
      </c>
      <c r="I21" s="11" t="str">
        <f t="shared" si="4"/>
        <v/>
      </c>
      <c r="J21" s="10" t="str">
        <f>IF(Pay_Num&lt;&gt;"",Beg_Bal*(Interest_Rate/VLOOKUP(Interval,LoanLookup[],5,FALSE)),"")</f>
        <v/>
      </c>
      <c r="K21" s="11" t="e">
        <f t="shared" si="1"/>
        <v>#VALUE!</v>
      </c>
      <c r="L21" s="65">
        <f>SUM($J$13:$J21)</f>
        <v>0</v>
      </c>
      <c r="M21" s="65"/>
      <c r="N21" s="65"/>
      <c r="O21" s="4"/>
    </row>
    <row r="22" spans="2:15" ht="16.5" customHeight="1" x14ac:dyDescent="0.3">
      <c r="B22" s="8" t="str">
        <f t="shared" si="2"/>
        <v/>
      </c>
      <c r="C22" s="9" t="str">
        <f>IF(Pay_Num&lt;&gt;"",DATE(YEAR(C21)+VLOOKUP(Interval,LoanLookup[],4,FALSE),MONTH(C21)+VLOOKUP(Interval,LoanLookup[],2,FALSE),DAY(C21)+VLOOKUP(Interval,LoanLookup[],3,FALSE)),"")</f>
        <v/>
      </c>
      <c r="D22" s="11" t="str">
        <f t="shared" si="3"/>
        <v/>
      </c>
      <c r="E22" s="14" t="str">
        <f t="shared" si="5"/>
        <v/>
      </c>
      <c r="F22" s="64"/>
      <c r="G22" s="64"/>
      <c r="H22" s="11" t="e">
        <f t="shared" si="0"/>
        <v>#VALUE!</v>
      </c>
      <c r="I22" s="11" t="str">
        <f t="shared" si="4"/>
        <v/>
      </c>
      <c r="J22" s="10" t="str">
        <f>IF(Pay_Num&lt;&gt;"",Beg_Bal*(Interest_Rate/VLOOKUP(Interval,LoanLookup[],5,FALSE)),"")</f>
        <v/>
      </c>
      <c r="K22" s="11" t="e">
        <f t="shared" si="1"/>
        <v>#VALUE!</v>
      </c>
      <c r="L22" s="65">
        <f>SUM($J$13:$J22)</f>
        <v>0</v>
      </c>
      <c r="M22" s="65"/>
      <c r="N22" s="65"/>
      <c r="O22" s="4"/>
    </row>
    <row r="23" spans="2:15" ht="16.5" customHeight="1" x14ac:dyDescent="0.3">
      <c r="B23" s="8" t="str">
        <f t="shared" si="2"/>
        <v/>
      </c>
      <c r="C23" s="9" t="str">
        <f>IF(Pay_Num&lt;&gt;"",DATE(YEAR(C22)+VLOOKUP(Interval,LoanLookup[],4,FALSE),MONTH(C22)+VLOOKUP(Interval,LoanLookup[],2,FALSE),DAY(C22)+VLOOKUP(Interval,LoanLookup[],3,FALSE)),"")</f>
        <v/>
      </c>
      <c r="D23" s="11" t="str">
        <f t="shared" si="3"/>
        <v/>
      </c>
      <c r="E23" s="14" t="str">
        <f t="shared" si="5"/>
        <v/>
      </c>
      <c r="F23" s="64"/>
      <c r="G23" s="64"/>
      <c r="H23" s="11" t="e">
        <f t="shared" si="0"/>
        <v>#VALUE!</v>
      </c>
      <c r="I23" s="11" t="str">
        <f t="shared" si="4"/>
        <v/>
      </c>
      <c r="J23" s="10" t="str">
        <f>IF(Pay_Num&lt;&gt;"",Beg_Bal*(Interest_Rate/VLOOKUP(Interval,LoanLookup[],5,FALSE)),"")</f>
        <v/>
      </c>
      <c r="K23" s="11" t="e">
        <f t="shared" si="1"/>
        <v>#VALUE!</v>
      </c>
      <c r="L23" s="65">
        <f>SUM($J$13:$J23)</f>
        <v>0</v>
      </c>
      <c r="M23" s="65"/>
      <c r="N23" s="65"/>
      <c r="O23" s="4"/>
    </row>
    <row r="24" spans="2:15" ht="16.5" customHeight="1" x14ac:dyDescent="0.3">
      <c r="B24" s="8" t="str">
        <f t="shared" si="2"/>
        <v/>
      </c>
      <c r="C24" s="9" t="str">
        <f>IF(Pay_Num&lt;&gt;"",DATE(YEAR(C23)+VLOOKUP(Interval,LoanLookup[],4,FALSE),MONTH(C23)+VLOOKUP(Interval,LoanLookup[],2,FALSE),DAY(C23)+VLOOKUP(Interval,LoanLookup[],3,FALSE)),"")</f>
        <v/>
      </c>
      <c r="D24" s="11" t="str">
        <f t="shared" si="3"/>
        <v/>
      </c>
      <c r="E24" s="14" t="str">
        <f t="shared" si="5"/>
        <v/>
      </c>
      <c r="F24" s="64"/>
      <c r="G24" s="64"/>
      <c r="H24" s="11" t="e">
        <f t="shared" si="0"/>
        <v>#VALUE!</v>
      </c>
      <c r="I24" s="11" t="str">
        <f t="shared" si="4"/>
        <v/>
      </c>
      <c r="J24" s="10" t="str">
        <f>IF(Pay_Num&lt;&gt;"",Beg_Bal*(Interest_Rate/VLOOKUP(Interval,LoanLookup[],5,FALSE)),"")</f>
        <v/>
      </c>
      <c r="K24" s="11" t="e">
        <f t="shared" si="1"/>
        <v>#VALUE!</v>
      </c>
      <c r="L24" s="65">
        <f>SUM($J$13:$J24)</f>
        <v>0</v>
      </c>
      <c r="M24" s="65"/>
      <c r="N24" s="65"/>
      <c r="O24" s="4"/>
    </row>
    <row r="25" spans="2:15" ht="16.5" customHeight="1" x14ac:dyDescent="0.3">
      <c r="B25" s="8" t="str">
        <f t="shared" si="2"/>
        <v/>
      </c>
      <c r="C25" s="9" t="str">
        <f>IF(Pay_Num&lt;&gt;"",DATE(YEAR(C24)+VLOOKUP(Interval,LoanLookup[],4,FALSE),MONTH(C24)+VLOOKUP(Interval,LoanLookup[],2,FALSE),DAY(C24)+VLOOKUP(Interval,LoanLookup[],3,FALSE)),"")</f>
        <v/>
      </c>
      <c r="D25" s="11" t="str">
        <f t="shared" si="3"/>
        <v/>
      </c>
      <c r="E25" s="14" t="str">
        <f t="shared" si="5"/>
        <v/>
      </c>
      <c r="F25" s="64"/>
      <c r="G25" s="64"/>
      <c r="H25" s="11" t="e">
        <f t="shared" si="0"/>
        <v>#VALUE!</v>
      </c>
      <c r="I25" s="11" t="str">
        <f t="shared" si="4"/>
        <v/>
      </c>
      <c r="J25" s="10" t="str">
        <f>IF(Pay_Num&lt;&gt;"",Beg_Bal*(Interest_Rate/VLOOKUP(Interval,LoanLookup[],5,FALSE)),"")</f>
        <v/>
      </c>
      <c r="K25" s="11" t="e">
        <f t="shared" si="1"/>
        <v>#VALUE!</v>
      </c>
      <c r="L25" s="65">
        <f>SUM($J$13:$J25)</f>
        <v>0</v>
      </c>
      <c r="M25" s="65"/>
      <c r="N25" s="65"/>
      <c r="O25" s="4"/>
    </row>
    <row r="26" spans="2:15" ht="16.5" customHeight="1" x14ac:dyDescent="0.3">
      <c r="B26" s="8" t="str">
        <f t="shared" si="2"/>
        <v/>
      </c>
      <c r="C26" s="9" t="str">
        <f>IF(Pay_Num&lt;&gt;"",DATE(YEAR(C25)+VLOOKUP(Interval,LoanLookup[],4,FALSE),MONTH(C25)+VLOOKUP(Interval,LoanLookup[],2,FALSE),DAY(C25)+VLOOKUP(Interval,LoanLookup[],3,FALSE)),"")</f>
        <v/>
      </c>
      <c r="D26" s="11" t="str">
        <f t="shared" si="3"/>
        <v/>
      </c>
      <c r="E26" s="14" t="str">
        <f t="shared" si="5"/>
        <v/>
      </c>
      <c r="F26" s="64"/>
      <c r="G26" s="64"/>
      <c r="H26" s="11" t="e">
        <f t="shared" si="0"/>
        <v>#VALUE!</v>
      </c>
      <c r="I26" s="11" t="str">
        <f t="shared" si="4"/>
        <v/>
      </c>
      <c r="J26" s="10" t="str">
        <f>IF(Pay_Num&lt;&gt;"",Beg_Bal*(Interest_Rate/VLOOKUP(Interval,LoanLookup[],5,FALSE)),"")</f>
        <v/>
      </c>
      <c r="K26" s="11" t="e">
        <f t="shared" si="1"/>
        <v>#VALUE!</v>
      </c>
      <c r="L26" s="65">
        <f>SUM($J$13:$J26)</f>
        <v>0</v>
      </c>
      <c r="M26" s="65"/>
      <c r="N26" s="65"/>
      <c r="O26" s="4"/>
    </row>
    <row r="27" spans="2:15" ht="16.5" customHeight="1" x14ac:dyDescent="0.3">
      <c r="B27" s="8" t="str">
        <f t="shared" si="2"/>
        <v/>
      </c>
      <c r="C27" s="9" t="str">
        <f>IF(Pay_Num&lt;&gt;"",DATE(YEAR(C26)+VLOOKUP(Interval,LoanLookup[],4,FALSE),MONTH(C26)+VLOOKUP(Interval,LoanLookup[],2,FALSE),DAY(C26)+VLOOKUP(Interval,LoanLookup[],3,FALSE)),"")</f>
        <v/>
      </c>
      <c r="D27" s="11" t="str">
        <f t="shared" si="3"/>
        <v/>
      </c>
      <c r="E27" s="14" t="str">
        <f t="shared" si="5"/>
        <v/>
      </c>
      <c r="F27" s="64"/>
      <c r="G27" s="64"/>
      <c r="H27" s="11" t="e">
        <f t="shared" si="0"/>
        <v>#VALUE!</v>
      </c>
      <c r="I27" s="11" t="str">
        <f t="shared" si="4"/>
        <v/>
      </c>
      <c r="J27" s="10" t="str">
        <f>IF(Pay_Num&lt;&gt;"",Beg_Bal*(Interest_Rate/VLOOKUP(Interval,LoanLookup[],5,FALSE)),"")</f>
        <v/>
      </c>
      <c r="K27" s="11" t="e">
        <f t="shared" si="1"/>
        <v>#VALUE!</v>
      </c>
      <c r="L27" s="65">
        <f>SUM($J$13:$J27)</f>
        <v>0</v>
      </c>
      <c r="M27" s="65"/>
      <c r="N27" s="65"/>
      <c r="O27" s="4"/>
    </row>
    <row r="28" spans="2:15" ht="16.5" customHeight="1" x14ac:dyDescent="0.3">
      <c r="B28" s="8" t="str">
        <f t="shared" si="2"/>
        <v/>
      </c>
      <c r="C28" s="9" t="str">
        <f>IF(Pay_Num&lt;&gt;"",DATE(YEAR(C27)+VLOOKUP(Interval,LoanLookup[],4,FALSE),MONTH(C27)+VLOOKUP(Interval,LoanLookup[],2,FALSE),DAY(C27)+VLOOKUP(Interval,LoanLookup[],3,FALSE)),"")</f>
        <v/>
      </c>
      <c r="D28" s="11" t="str">
        <f t="shared" si="3"/>
        <v/>
      </c>
      <c r="E28" s="14" t="str">
        <f t="shared" si="5"/>
        <v/>
      </c>
      <c r="F28" s="64"/>
      <c r="G28" s="64"/>
      <c r="H28" s="11" t="e">
        <f t="shared" si="0"/>
        <v>#VALUE!</v>
      </c>
      <c r="I28" s="11" t="str">
        <f t="shared" si="4"/>
        <v/>
      </c>
      <c r="J28" s="10" t="str">
        <f>IF(Pay_Num&lt;&gt;"",Beg_Bal*(Interest_Rate/VLOOKUP(Interval,LoanLookup[],5,FALSE)),"")</f>
        <v/>
      </c>
      <c r="K28" s="11" t="e">
        <f t="shared" si="1"/>
        <v>#VALUE!</v>
      </c>
      <c r="L28" s="65">
        <f>SUM($J$13:$J28)</f>
        <v>0</v>
      </c>
      <c r="M28" s="65"/>
      <c r="N28" s="65"/>
      <c r="O28" s="4"/>
    </row>
    <row r="29" spans="2:15" ht="16.5" customHeight="1" x14ac:dyDescent="0.3">
      <c r="B29" s="8" t="str">
        <f t="shared" si="2"/>
        <v/>
      </c>
      <c r="C29" s="9" t="str">
        <f>IF(Pay_Num&lt;&gt;"",DATE(YEAR(C28)+VLOOKUP(Interval,LoanLookup[],4,FALSE),MONTH(C28)+VLOOKUP(Interval,LoanLookup[],2,FALSE),DAY(C28)+VLOOKUP(Interval,LoanLookup[],3,FALSE)),"")</f>
        <v/>
      </c>
      <c r="D29" s="11" t="str">
        <f t="shared" si="3"/>
        <v/>
      </c>
      <c r="E29" s="14" t="str">
        <f t="shared" si="5"/>
        <v/>
      </c>
      <c r="F29" s="64"/>
      <c r="G29" s="64"/>
      <c r="H29" s="11" t="e">
        <f t="shared" si="0"/>
        <v>#VALUE!</v>
      </c>
      <c r="I29" s="11" t="str">
        <f t="shared" si="4"/>
        <v/>
      </c>
      <c r="J29" s="10" t="str">
        <f>IF(Pay_Num&lt;&gt;"",Beg_Bal*(Interest_Rate/VLOOKUP(Interval,LoanLookup[],5,FALSE)),"")</f>
        <v/>
      </c>
      <c r="K29" s="11" t="e">
        <f t="shared" si="1"/>
        <v>#VALUE!</v>
      </c>
      <c r="L29" s="65">
        <f>SUM($J$13:$J29)</f>
        <v>0</v>
      </c>
      <c r="M29" s="65"/>
      <c r="N29" s="65"/>
      <c r="O29" s="4"/>
    </row>
    <row r="30" spans="2:15" ht="16.5" customHeight="1" x14ac:dyDescent="0.3">
      <c r="B30" s="8" t="str">
        <f t="shared" si="2"/>
        <v/>
      </c>
      <c r="C30" s="9" t="str">
        <f>IF(Pay_Num&lt;&gt;"",DATE(YEAR(C29)+VLOOKUP(Interval,LoanLookup[],4,FALSE),MONTH(C29)+VLOOKUP(Interval,LoanLookup[],2,FALSE),DAY(C29)+VLOOKUP(Interval,LoanLookup[],3,FALSE)),"")</f>
        <v/>
      </c>
      <c r="D30" s="11" t="str">
        <f t="shared" si="3"/>
        <v/>
      </c>
      <c r="E30" s="14" t="str">
        <f t="shared" si="5"/>
        <v/>
      </c>
      <c r="F30" s="64"/>
      <c r="G30" s="64"/>
      <c r="H30" s="11" t="e">
        <f t="shared" si="0"/>
        <v>#VALUE!</v>
      </c>
      <c r="I30" s="11" t="str">
        <f t="shared" si="4"/>
        <v/>
      </c>
      <c r="J30" s="10" t="str">
        <f>IF(Pay_Num&lt;&gt;"",Beg_Bal*(Interest_Rate/VLOOKUP(Interval,LoanLookup[],5,FALSE)),"")</f>
        <v/>
      </c>
      <c r="K30" s="11" t="e">
        <f t="shared" si="1"/>
        <v>#VALUE!</v>
      </c>
      <c r="L30" s="65">
        <f>SUM($J$13:$J30)</f>
        <v>0</v>
      </c>
      <c r="M30" s="65"/>
      <c r="N30" s="65"/>
      <c r="O30" s="4"/>
    </row>
    <row r="31" spans="2:15" ht="16.5" customHeight="1" x14ac:dyDescent="0.3">
      <c r="B31" s="8" t="str">
        <f t="shared" si="2"/>
        <v/>
      </c>
      <c r="C31" s="9" t="str">
        <f>IF(Pay_Num&lt;&gt;"",DATE(YEAR(C30)+VLOOKUP(Interval,LoanLookup[],4,FALSE),MONTH(C30)+VLOOKUP(Interval,LoanLookup[],2,FALSE),DAY(C30)+VLOOKUP(Interval,LoanLookup[],3,FALSE)),"")</f>
        <v/>
      </c>
      <c r="D31" s="11" t="str">
        <f t="shared" si="3"/>
        <v/>
      </c>
      <c r="E31" s="14" t="str">
        <f t="shared" si="5"/>
        <v/>
      </c>
      <c r="F31" s="64"/>
      <c r="G31" s="64"/>
      <c r="H31" s="11" t="e">
        <f t="shared" si="0"/>
        <v>#VALUE!</v>
      </c>
      <c r="I31" s="11" t="str">
        <f t="shared" si="4"/>
        <v/>
      </c>
      <c r="J31" s="10" t="str">
        <f>IF(Pay_Num&lt;&gt;"",Beg_Bal*(Interest_Rate/VLOOKUP(Interval,LoanLookup[],5,FALSE)),"")</f>
        <v/>
      </c>
      <c r="K31" s="11" t="e">
        <f t="shared" si="1"/>
        <v>#VALUE!</v>
      </c>
      <c r="L31" s="65">
        <f>SUM($J$13:$J31)</f>
        <v>0</v>
      </c>
      <c r="M31" s="65"/>
      <c r="N31" s="65"/>
      <c r="O31" s="4"/>
    </row>
    <row r="32" spans="2:15" ht="16.5" customHeight="1" x14ac:dyDescent="0.3">
      <c r="B32" s="8" t="str">
        <f t="shared" si="2"/>
        <v/>
      </c>
      <c r="C32" s="9" t="str">
        <f>IF(Pay_Num&lt;&gt;"",DATE(YEAR(C31)+VLOOKUP(Interval,LoanLookup[],4,FALSE),MONTH(C31)+VLOOKUP(Interval,LoanLookup[],2,FALSE),DAY(C31)+VLOOKUP(Interval,LoanLookup[],3,FALSE)),"")</f>
        <v/>
      </c>
      <c r="D32" s="11" t="str">
        <f t="shared" si="3"/>
        <v/>
      </c>
      <c r="E32" s="14" t="str">
        <f t="shared" si="5"/>
        <v/>
      </c>
      <c r="F32" s="64"/>
      <c r="G32" s="64"/>
      <c r="H32" s="11" t="e">
        <f t="shared" si="0"/>
        <v>#VALUE!</v>
      </c>
      <c r="I32" s="11" t="str">
        <f t="shared" si="4"/>
        <v/>
      </c>
      <c r="J32" s="10" t="str">
        <f>IF(Pay_Num&lt;&gt;"",Beg_Bal*(Interest_Rate/VLOOKUP(Interval,LoanLookup[],5,FALSE)),"")</f>
        <v/>
      </c>
      <c r="K32" s="11" t="e">
        <f t="shared" si="1"/>
        <v>#VALUE!</v>
      </c>
      <c r="L32" s="65">
        <f>SUM($J$13:$J32)</f>
        <v>0</v>
      </c>
      <c r="M32" s="65"/>
      <c r="N32" s="65"/>
      <c r="O32" s="4"/>
    </row>
    <row r="33" spans="2:15" ht="16.5" customHeight="1" x14ac:dyDescent="0.3">
      <c r="B33" s="8" t="str">
        <f t="shared" si="2"/>
        <v/>
      </c>
      <c r="C33" s="9" t="str">
        <f>IF(Pay_Num&lt;&gt;"",DATE(YEAR(C32)+VLOOKUP(Interval,LoanLookup[],4,FALSE),MONTH(C32)+VLOOKUP(Interval,LoanLookup[],2,FALSE),DAY(C32)+VLOOKUP(Interval,LoanLookup[],3,FALSE)),"")</f>
        <v/>
      </c>
      <c r="D33" s="11" t="str">
        <f t="shared" si="3"/>
        <v/>
      </c>
      <c r="E33" s="14" t="str">
        <f t="shared" si="5"/>
        <v/>
      </c>
      <c r="F33" s="64"/>
      <c r="G33" s="64"/>
      <c r="H33" s="11" t="e">
        <f t="shared" si="0"/>
        <v>#VALUE!</v>
      </c>
      <c r="I33" s="11" t="str">
        <f t="shared" si="4"/>
        <v/>
      </c>
      <c r="J33" s="10" t="str">
        <f>IF(Pay_Num&lt;&gt;"",Beg_Bal*(Interest_Rate/VLOOKUP(Interval,LoanLookup[],5,FALSE)),"")</f>
        <v/>
      </c>
      <c r="K33" s="11" t="e">
        <f t="shared" si="1"/>
        <v>#VALUE!</v>
      </c>
      <c r="L33" s="65">
        <f>SUM($J$13:$J33)</f>
        <v>0</v>
      </c>
      <c r="M33" s="65"/>
      <c r="N33" s="65"/>
      <c r="O33" s="4"/>
    </row>
    <row r="34" spans="2:15" ht="16.5" customHeight="1" x14ac:dyDescent="0.3">
      <c r="B34" s="8" t="str">
        <f t="shared" si="2"/>
        <v/>
      </c>
      <c r="C34" s="9" t="str">
        <f>IF(Pay_Num&lt;&gt;"",DATE(YEAR(C33)+VLOOKUP(Interval,LoanLookup[],4,FALSE),MONTH(C33)+VLOOKUP(Interval,LoanLookup[],2,FALSE),DAY(C33)+VLOOKUP(Interval,LoanLookup[],3,FALSE)),"")</f>
        <v/>
      </c>
      <c r="D34" s="11" t="str">
        <f t="shared" si="3"/>
        <v/>
      </c>
      <c r="E34" s="14" t="str">
        <f t="shared" si="5"/>
        <v/>
      </c>
      <c r="F34" s="64"/>
      <c r="G34" s="64"/>
      <c r="H34" s="11" t="e">
        <f t="shared" si="0"/>
        <v>#VALUE!</v>
      </c>
      <c r="I34" s="11" t="str">
        <f t="shared" si="4"/>
        <v/>
      </c>
      <c r="J34" s="10" t="str">
        <f>IF(Pay_Num&lt;&gt;"",Beg_Bal*(Interest_Rate/VLOOKUP(Interval,LoanLookup[],5,FALSE)),"")</f>
        <v/>
      </c>
      <c r="K34" s="11" t="e">
        <f t="shared" si="1"/>
        <v>#VALUE!</v>
      </c>
      <c r="L34" s="65">
        <f>SUM($J$13:$J34)</f>
        <v>0</v>
      </c>
      <c r="M34" s="65"/>
      <c r="N34" s="65"/>
      <c r="O34" s="4"/>
    </row>
    <row r="35" spans="2:15" ht="16.5" customHeight="1" x14ac:dyDescent="0.3">
      <c r="B35" s="8" t="str">
        <f t="shared" si="2"/>
        <v/>
      </c>
      <c r="C35" s="9" t="str">
        <f>IF(Pay_Num&lt;&gt;"",DATE(YEAR(C34)+VLOOKUP(Interval,LoanLookup[],4,FALSE),MONTH(C34)+VLOOKUP(Interval,LoanLookup[],2,FALSE),DAY(C34)+VLOOKUP(Interval,LoanLookup[],3,FALSE)),"")</f>
        <v/>
      </c>
      <c r="D35" s="11" t="str">
        <f t="shared" si="3"/>
        <v/>
      </c>
      <c r="E35" s="14" t="str">
        <f t="shared" si="5"/>
        <v/>
      </c>
      <c r="F35" s="64"/>
      <c r="G35" s="64"/>
      <c r="H35" s="11" t="e">
        <f t="shared" si="0"/>
        <v>#VALUE!</v>
      </c>
      <c r="I35" s="11" t="str">
        <f t="shared" si="4"/>
        <v/>
      </c>
      <c r="J35" s="10" t="str">
        <f>IF(Pay_Num&lt;&gt;"",Beg_Bal*(Interest_Rate/VLOOKUP(Interval,LoanLookup[],5,FALSE)),"")</f>
        <v/>
      </c>
      <c r="K35" s="11" t="e">
        <f t="shared" si="1"/>
        <v>#VALUE!</v>
      </c>
      <c r="L35" s="65">
        <f>SUM($J$13:$J35)</f>
        <v>0</v>
      </c>
      <c r="M35" s="65"/>
      <c r="N35" s="65"/>
      <c r="O35" s="4"/>
    </row>
    <row r="36" spans="2:15" ht="16.5" customHeight="1" x14ac:dyDescent="0.3">
      <c r="B36" s="8" t="str">
        <f t="shared" si="2"/>
        <v/>
      </c>
      <c r="C36" s="9" t="str">
        <f>IF(Pay_Num&lt;&gt;"",DATE(YEAR(C35)+VLOOKUP(Interval,LoanLookup[],4,FALSE),MONTH(C35)+VLOOKUP(Interval,LoanLookup[],2,FALSE),DAY(C35)+VLOOKUP(Interval,LoanLookup[],3,FALSE)),"")</f>
        <v/>
      </c>
      <c r="D36" s="11" t="str">
        <f t="shared" si="3"/>
        <v/>
      </c>
      <c r="E36" s="14" t="str">
        <f t="shared" si="5"/>
        <v/>
      </c>
      <c r="F36" s="64"/>
      <c r="G36" s="64"/>
      <c r="H36" s="11" t="e">
        <f t="shared" si="0"/>
        <v>#VALUE!</v>
      </c>
      <c r="I36" s="11" t="str">
        <f t="shared" si="4"/>
        <v/>
      </c>
      <c r="J36" s="10" t="str">
        <f>IF(Pay_Num&lt;&gt;"",Beg_Bal*(Interest_Rate/VLOOKUP(Interval,LoanLookup[],5,FALSE)),"")</f>
        <v/>
      </c>
      <c r="K36" s="11" t="e">
        <f t="shared" si="1"/>
        <v>#VALUE!</v>
      </c>
      <c r="L36" s="65">
        <f>SUM($J$13:$J36)</f>
        <v>0</v>
      </c>
      <c r="M36" s="65"/>
      <c r="N36" s="65"/>
      <c r="O36" s="4"/>
    </row>
    <row r="37" spans="2:15" ht="16.5" customHeight="1" x14ac:dyDescent="0.3">
      <c r="B37" s="8" t="str">
        <f t="shared" si="2"/>
        <v/>
      </c>
      <c r="C37" s="9" t="str">
        <f>IF(Pay_Num&lt;&gt;"",DATE(YEAR(C36)+VLOOKUP(Interval,LoanLookup[],4,FALSE),MONTH(C36)+VLOOKUP(Interval,LoanLookup[],2,FALSE),DAY(C36)+VLOOKUP(Interval,LoanLookup[],3,FALSE)),"")</f>
        <v/>
      </c>
      <c r="D37" s="11" t="str">
        <f t="shared" si="3"/>
        <v/>
      </c>
      <c r="E37" s="14" t="str">
        <f t="shared" si="5"/>
        <v/>
      </c>
      <c r="F37" s="64"/>
      <c r="G37" s="64"/>
      <c r="H37" s="11" t="e">
        <f t="shared" si="0"/>
        <v>#VALUE!</v>
      </c>
      <c r="I37" s="11" t="str">
        <f t="shared" si="4"/>
        <v/>
      </c>
      <c r="J37" s="10" t="str">
        <f>IF(Pay_Num&lt;&gt;"",Beg_Bal*(Interest_Rate/VLOOKUP(Interval,LoanLookup[],5,FALSE)),"")</f>
        <v/>
      </c>
      <c r="K37" s="11" t="e">
        <f t="shared" si="1"/>
        <v>#VALUE!</v>
      </c>
      <c r="L37" s="65">
        <f>SUM($J$13:$J37)</f>
        <v>0</v>
      </c>
      <c r="M37" s="65"/>
      <c r="N37" s="65"/>
      <c r="O37" s="4"/>
    </row>
    <row r="38" spans="2:15" ht="16.5" customHeight="1" x14ac:dyDescent="0.3">
      <c r="B38" s="8" t="str">
        <f t="shared" si="2"/>
        <v/>
      </c>
      <c r="C38" s="9" t="str">
        <f>IF(Pay_Num&lt;&gt;"",DATE(YEAR(C37)+VLOOKUP(Interval,LoanLookup[],4,FALSE),MONTH(C37)+VLOOKUP(Interval,LoanLookup[],2,FALSE),DAY(C37)+VLOOKUP(Interval,LoanLookup[],3,FALSE)),"")</f>
        <v/>
      </c>
      <c r="D38" s="11" t="str">
        <f t="shared" si="3"/>
        <v/>
      </c>
      <c r="E38" s="14" t="str">
        <f t="shared" si="5"/>
        <v/>
      </c>
      <c r="F38" s="64"/>
      <c r="G38" s="64"/>
      <c r="H38" s="11" t="e">
        <f t="shared" si="0"/>
        <v>#VALUE!</v>
      </c>
      <c r="I38" s="11" t="str">
        <f t="shared" si="4"/>
        <v/>
      </c>
      <c r="J38" s="10" t="str">
        <f>IF(Pay_Num&lt;&gt;"",Beg_Bal*(Interest_Rate/VLOOKUP(Interval,LoanLookup[],5,FALSE)),"")</f>
        <v/>
      </c>
      <c r="K38" s="11" t="e">
        <f t="shared" si="1"/>
        <v>#VALUE!</v>
      </c>
      <c r="L38" s="65">
        <f>SUM($J$13:$J38)</f>
        <v>0</v>
      </c>
      <c r="M38" s="65"/>
      <c r="N38" s="65"/>
      <c r="O38" s="4"/>
    </row>
    <row r="39" spans="2:15" ht="16.5" customHeight="1" x14ac:dyDescent="0.3">
      <c r="B39" s="8" t="str">
        <f t="shared" si="2"/>
        <v/>
      </c>
      <c r="C39" s="9" t="str">
        <f>IF(Pay_Num&lt;&gt;"",DATE(YEAR(C38)+VLOOKUP(Interval,LoanLookup[],4,FALSE),MONTH(C38)+VLOOKUP(Interval,LoanLookup[],2,FALSE),DAY(C38)+VLOOKUP(Interval,LoanLookup[],3,FALSE)),"")</f>
        <v/>
      </c>
      <c r="D39" s="11" t="str">
        <f t="shared" si="3"/>
        <v/>
      </c>
      <c r="E39" s="14" t="str">
        <f t="shared" si="5"/>
        <v/>
      </c>
      <c r="F39" s="64"/>
      <c r="G39" s="64"/>
      <c r="H39" s="11" t="e">
        <f t="shared" si="0"/>
        <v>#VALUE!</v>
      </c>
      <c r="I39" s="11" t="str">
        <f t="shared" si="4"/>
        <v/>
      </c>
      <c r="J39" s="10" t="str">
        <f>IF(Pay_Num&lt;&gt;"",Beg_Bal*(Interest_Rate/VLOOKUP(Interval,LoanLookup[],5,FALSE)),"")</f>
        <v/>
      </c>
      <c r="K39" s="11" t="e">
        <f t="shared" si="1"/>
        <v>#VALUE!</v>
      </c>
      <c r="L39" s="65">
        <f>SUM($J$13:$J39)</f>
        <v>0</v>
      </c>
      <c r="M39" s="65"/>
      <c r="N39" s="65"/>
      <c r="O39" s="4"/>
    </row>
    <row r="40" spans="2:15" ht="16.5" customHeight="1" x14ac:dyDescent="0.3">
      <c r="B40" s="8" t="str">
        <f t="shared" si="2"/>
        <v/>
      </c>
      <c r="C40" s="9" t="str">
        <f>IF(Pay_Num&lt;&gt;"",DATE(YEAR(C39)+VLOOKUP(Interval,LoanLookup[],4,FALSE),MONTH(C39)+VLOOKUP(Interval,LoanLookup[],2,FALSE),DAY(C39)+VLOOKUP(Interval,LoanLookup[],3,FALSE)),"")</f>
        <v/>
      </c>
      <c r="D40" s="11" t="str">
        <f t="shared" si="3"/>
        <v/>
      </c>
      <c r="E40" s="14" t="str">
        <f t="shared" si="5"/>
        <v/>
      </c>
      <c r="F40" s="64"/>
      <c r="G40" s="64"/>
      <c r="H40" s="11" t="e">
        <f t="shared" si="0"/>
        <v>#VALUE!</v>
      </c>
      <c r="I40" s="11" t="str">
        <f t="shared" si="4"/>
        <v/>
      </c>
      <c r="J40" s="10" t="str">
        <f>IF(Pay_Num&lt;&gt;"",Beg_Bal*(Interest_Rate/VLOOKUP(Interval,LoanLookup[],5,FALSE)),"")</f>
        <v/>
      </c>
      <c r="K40" s="11" t="e">
        <f t="shared" si="1"/>
        <v>#VALUE!</v>
      </c>
      <c r="L40" s="65">
        <f>SUM($J$13:$J40)</f>
        <v>0</v>
      </c>
      <c r="M40" s="65"/>
      <c r="N40" s="65"/>
      <c r="O40" s="4"/>
    </row>
    <row r="41" spans="2:15" ht="16.5" customHeight="1" x14ac:dyDescent="0.3">
      <c r="B41" s="8" t="str">
        <f t="shared" si="2"/>
        <v/>
      </c>
      <c r="C41" s="9" t="str">
        <f>IF(Pay_Num&lt;&gt;"",DATE(YEAR(C40)+VLOOKUP(Interval,LoanLookup[],4,FALSE),MONTH(C40)+VLOOKUP(Interval,LoanLookup[],2,FALSE),DAY(C40)+VLOOKUP(Interval,LoanLookup[],3,FALSE)),"")</f>
        <v/>
      </c>
      <c r="D41" s="11" t="str">
        <f t="shared" si="3"/>
        <v/>
      </c>
      <c r="E41" s="14" t="str">
        <f t="shared" si="5"/>
        <v/>
      </c>
      <c r="F41" s="64"/>
      <c r="G41" s="64"/>
      <c r="H41" s="11" t="e">
        <f t="shared" si="0"/>
        <v>#VALUE!</v>
      </c>
      <c r="I41" s="11" t="str">
        <f t="shared" si="4"/>
        <v/>
      </c>
      <c r="J41" s="10" t="str">
        <f>IF(Pay_Num&lt;&gt;"",Beg_Bal*(Interest_Rate/VLOOKUP(Interval,LoanLookup[],5,FALSE)),"")</f>
        <v/>
      </c>
      <c r="K41" s="11" t="e">
        <f t="shared" si="1"/>
        <v>#VALUE!</v>
      </c>
      <c r="L41" s="65">
        <f>SUM($J$13:$J41)</f>
        <v>0</v>
      </c>
      <c r="M41" s="65"/>
      <c r="N41" s="65"/>
      <c r="O41" s="4"/>
    </row>
    <row r="42" spans="2:15" ht="16.5" customHeight="1" x14ac:dyDescent="0.3">
      <c r="B42" s="8" t="str">
        <f t="shared" si="2"/>
        <v/>
      </c>
      <c r="C42" s="9" t="str">
        <f>IF(Pay_Num&lt;&gt;"",DATE(YEAR(C41)+VLOOKUP(Interval,LoanLookup[],4,FALSE),MONTH(C41)+VLOOKUP(Interval,LoanLookup[],2,FALSE),DAY(C41)+VLOOKUP(Interval,LoanLookup[],3,FALSE)),"")</f>
        <v/>
      </c>
      <c r="D42" s="11" t="str">
        <f t="shared" si="3"/>
        <v/>
      </c>
      <c r="E42" s="14" t="str">
        <f t="shared" si="5"/>
        <v/>
      </c>
      <c r="F42" s="64"/>
      <c r="G42" s="64"/>
      <c r="H42" s="11" t="e">
        <f t="shared" si="0"/>
        <v>#VALUE!</v>
      </c>
      <c r="I42" s="11" t="str">
        <f t="shared" si="4"/>
        <v/>
      </c>
      <c r="J42" s="10" t="str">
        <f>IF(Pay_Num&lt;&gt;"",Beg_Bal*(Interest_Rate/VLOOKUP(Interval,LoanLookup[],5,FALSE)),"")</f>
        <v/>
      </c>
      <c r="K42" s="11" t="e">
        <f t="shared" si="1"/>
        <v>#VALUE!</v>
      </c>
      <c r="L42" s="65">
        <f>SUM($J$13:$J42)</f>
        <v>0</v>
      </c>
      <c r="M42" s="65"/>
      <c r="N42" s="65"/>
      <c r="O42" s="4"/>
    </row>
    <row r="43" spans="2:15" ht="16.5" customHeight="1" x14ac:dyDescent="0.3">
      <c r="B43" s="8" t="str">
        <f t="shared" si="2"/>
        <v/>
      </c>
      <c r="C43" s="9" t="str">
        <f>IF(Pay_Num&lt;&gt;"",DATE(YEAR(C42)+VLOOKUP(Interval,LoanLookup[],4,FALSE),MONTH(C42)+VLOOKUP(Interval,LoanLookup[],2,FALSE),DAY(C42)+VLOOKUP(Interval,LoanLookup[],3,FALSE)),"")</f>
        <v/>
      </c>
      <c r="D43" s="11" t="str">
        <f t="shared" si="3"/>
        <v/>
      </c>
      <c r="E43" s="14" t="str">
        <f t="shared" si="5"/>
        <v/>
      </c>
      <c r="F43" s="64"/>
      <c r="G43" s="64"/>
      <c r="H43" s="11" t="e">
        <f t="shared" si="0"/>
        <v>#VALUE!</v>
      </c>
      <c r="I43" s="11" t="str">
        <f t="shared" si="4"/>
        <v/>
      </c>
      <c r="J43" s="10" t="str">
        <f>IF(Pay_Num&lt;&gt;"",Beg_Bal*(Interest_Rate/VLOOKUP(Interval,LoanLookup[],5,FALSE)),"")</f>
        <v/>
      </c>
      <c r="K43" s="11" t="e">
        <f t="shared" si="1"/>
        <v>#VALUE!</v>
      </c>
      <c r="L43" s="65">
        <f>SUM($J$13:$J43)</f>
        <v>0</v>
      </c>
      <c r="M43" s="65"/>
      <c r="N43" s="65"/>
      <c r="O43" s="4"/>
    </row>
    <row r="44" spans="2:15" ht="16.5" customHeight="1" x14ac:dyDescent="0.3">
      <c r="B44" s="8" t="str">
        <f t="shared" si="2"/>
        <v/>
      </c>
      <c r="C44" s="9" t="str">
        <f>IF(Pay_Num&lt;&gt;"",DATE(YEAR(C43)+VLOOKUP(Interval,LoanLookup[],4,FALSE),MONTH(C43)+VLOOKUP(Interval,LoanLookup[],2,FALSE),DAY(C43)+VLOOKUP(Interval,LoanLookup[],3,FALSE)),"")</f>
        <v/>
      </c>
      <c r="D44" s="11" t="str">
        <f t="shared" si="3"/>
        <v/>
      </c>
      <c r="E44" s="14" t="str">
        <f t="shared" si="5"/>
        <v/>
      </c>
      <c r="F44" s="64"/>
      <c r="G44" s="64"/>
      <c r="H44" s="11" t="e">
        <f t="shared" si="0"/>
        <v>#VALUE!</v>
      </c>
      <c r="I44" s="11" t="str">
        <f t="shared" si="4"/>
        <v/>
      </c>
      <c r="J44" s="10" t="str">
        <f>IF(Pay_Num&lt;&gt;"",Beg_Bal*(Interest_Rate/VLOOKUP(Interval,LoanLookup[],5,FALSE)),"")</f>
        <v/>
      </c>
      <c r="K44" s="11" t="e">
        <f t="shared" si="1"/>
        <v>#VALUE!</v>
      </c>
      <c r="L44" s="65">
        <f>SUM($J$13:$J44)</f>
        <v>0</v>
      </c>
      <c r="M44" s="65"/>
      <c r="N44" s="65"/>
      <c r="O44" s="4"/>
    </row>
    <row r="45" spans="2:15" ht="16.5" customHeight="1" x14ac:dyDescent="0.3">
      <c r="B45" s="8" t="str">
        <f t="shared" si="2"/>
        <v/>
      </c>
      <c r="C45" s="9" t="str">
        <f>IF(Pay_Num&lt;&gt;"",DATE(YEAR(C44)+VLOOKUP(Interval,LoanLookup[],4,FALSE),MONTH(C44)+VLOOKUP(Interval,LoanLookup[],2,FALSE),DAY(C44)+VLOOKUP(Interval,LoanLookup[],3,FALSE)),"")</f>
        <v/>
      </c>
      <c r="D45" s="11" t="str">
        <f t="shared" si="3"/>
        <v/>
      </c>
      <c r="E45" s="14" t="str">
        <f t="shared" si="5"/>
        <v/>
      </c>
      <c r="F45" s="64"/>
      <c r="G45" s="64"/>
      <c r="H45" s="11" t="e">
        <f t="shared" si="0"/>
        <v>#VALUE!</v>
      </c>
      <c r="I45" s="11" t="str">
        <f t="shared" si="4"/>
        <v/>
      </c>
      <c r="J45" s="10" t="str">
        <f>IF(Pay_Num&lt;&gt;"",Beg_Bal*(Interest_Rate/VLOOKUP(Interval,LoanLookup[],5,FALSE)),"")</f>
        <v/>
      </c>
      <c r="K45" s="11" t="e">
        <f t="shared" si="1"/>
        <v>#VALUE!</v>
      </c>
      <c r="L45" s="65">
        <f>SUM($J$13:$J45)</f>
        <v>0</v>
      </c>
      <c r="M45" s="65"/>
      <c r="N45" s="65"/>
      <c r="O45" s="4"/>
    </row>
    <row r="46" spans="2:15" ht="16.5" customHeight="1" x14ac:dyDescent="0.3">
      <c r="B46" s="8" t="str">
        <f t="shared" si="2"/>
        <v/>
      </c>
      <c r="C46" s="9" t="str">
        <f>IF(Pay_Num&lt;&gt;"",DATE(YEAR(C45)+VLOOKUP(Interval,LoanLookup[],4,FALSE),MONTH(C45)+VLOOKUP(Interval,LoanLookup[],2,FALSE),DAY(C45)+VLOOKUP(Interval,LoanLookup[],3,FALSE)),"")</f>
        <v/>
      </c>
      <c r="D46" s="11" t="str">
        <f t="shared" si="3"/>
        <v/>
      </c>
      <c r="E46" s="14" t="str">
        <f t="shared" si="5"/>
        <v/>
      </c>
      <c r="F46" s="64"/>
      <c r="G46" s="64"/>
      <c r="H46" s="11" t="e">
        <f t="shared" si="0"/>
        <v>#VALUE!</v>
      </c>
      <c r="I46" s="11" t="str">
        <f t="shared" si="4"/>
        <v/>
      </c>
      <c r="J46" s="10" t="str">
        <f>IF(Pay_Num&lt;&gt;"",Beg_Bal*(Interest_Rate/VLOOKUP(Interval,LoanLookup[],5,FALSE)),"")</f>
        <v/>
      </c>
      <c r="K46" s="11" t="e">
        <f t="shared" si="1"/>
        <v>#VALUE!</v>
      </c>
      <c r="L46" s="65">
        <f>SUM($J$13:$J46)</f>
        <v>0</v>
      </c>
      <c r="M46" s="65"/>
      <c r="N46" s="65"/>
      <c r="O46" s="4"/>
    </row>
    <row r="47" spans="2:15" ht="16.5" customHeight="1" x14ac:dyDescent="0.3">
      <c r="B47" s="8" t="str">
        <f t="shared" si="2"/>
        <v/>
      </c>
      <c r="C47" s="9" t="str">
        <f>IF(Pay_Num&lt;&gt;"",DATE(YEAR(C46)+VLOOKUP(Interval,LoanLookup[],4,FALSE),MONTH(C46)+VLOOKUP(Interval,LoanLookup[],2,FALSE),DAY(C46)+VLOOKUP(Interval,LoanLookup[],3,FALSE)),"")</f>
        <v/>
      </c>
      <c r="D47" s="11" t="str">
        <f t="shared" si="3"/>
        <v/>
      </c>
      <c r="E47" s="14" t="str">
        <f t="shared" si="5"/>
        <v/>
      </c>
      <c r="F47" s="64"/>
      <c r="G47" s="64"/>
      <c r="H47" s="11" t="e">
        <f t="shared" si="0"/>
        <v>#VALUE!</v>
      </c>
      <c r="I47" s="11" t="str">
        <f t="shared" si="4"/>
        <v/>
      </c>
      <c r="J47" s="10" t="str">
        <f>IF(Pay_Num&lt;&gt;"",Beg_Bal*(Interest_Rate/VLOOKUP(Interval,LoanLookup[],5,FALSE)),"")</f>
        <v/>
      </c>
      <c r="K47" s="11" t="e">
        <f t="shared" si="1"/>
        <v>#VALUE!</v>
      </c>
      <c r="L47" s="65">
        <f>SUM($J$13:$J47)</f>
        <v>0</v>
      </c>
      <c r="M47" s="65"/>
      <c r="N47" s="65"/>
      <c r="O47" s="4"/>
    </row>
    <row r="48" spans="2:15" ht="16.5" customHeight="1" x14ac:dyDescent="0.3">
      <c r="B48" s="8" t="str">
        <f t="shared" si="2"/>
        <v/>
      </c>
      <c r="C48" s="9" t="str">
        <f>IF(Pay_Num&lt;&gt;"",DATE(YEAR(C47)+VLOOKUP(Interval,LoanLookup[],4,FALSE),MONTH(C47)+VLOOKUP(Interval,LoanLookup[],2,FALSE),DAY(C47)+VLOOKUP(Interval,LoanLookup[],3,FALSE)),"")</f>
        <v/>
      </c>
      <c r="D48" s="11" t="str">
        <f t="shared" si="3"/>
        <v/>
      </c>
      <c r="E48" s="14" t="str">
        <f t="shared" si="5"/>
        <v/>
      </c>
      <c r="F48" s="64"/>
      <c r="G48" s="64"/>
      <c r="H48" s="11" t="e">
        <f t="shared" si="0"/>
        <v>#VALUE!</v>
      </c>
      <c r="I48" s="11" t="str">
        <f t="shared" si="4"/>
        <v/>
      </c>
      <c r="J48" s="10" t="str">
        <f>IF(Pay_Num&lt;&gt;"",Beg_Bal*(Interest_Rate/VLOOKUP(Interval,LoanLookup[],5,FALSE)),"")</f>
        <v/>
      </c>
      <c r="K48" s="11" t="e">
        <f t="shared" si="1"/>
        <v>#VALUE!</v>
      </c>
      <c r="L48" s="65">
        <f>SUM($J$13:$J48)</f>
        <v>0</v>
      </c>
      <c r="M48" s="65"/>
      <c r="N48" s="65"/>
      <c r="O48" s="4"/>
    </row>
    <row r="49" spans="2:15" ht="16.5" customHeight="1" x14ac:dyDescent="0.3">
      <c r="B49" s="8" t="str">
        <f t="shared" si="2"/>
        <v/>
      </c>
      <c r="C49" s="9" t="str">
        <f>IF(Pay_Num&lt;&gt;"",DATE(YEAR(C48)+VLOOKUP(Interval,LoanLookup[],4,FALSE),MONTH(C48)+VLOOKUP(Interval,LoanLookup[],2,FALSE),DAY(C48)+VLOOKUP(Interval,LoanLookup[],3,FALSE)),"")</f>
        <v/>
      </c>
      <c r="D49" s="11" t="str">
        <f t="shared" si="3"/>
        <v/>
      </c>
      <c r="E49" s="14" t="str">
        <f t="shared" si="5"/>
        <v/>
      </c>
      <c r="F49" s="64"/>
      <c r="G49" s="64"/>
      <c r="H49" s="11" t="e">
        <f t="shared" si="0"/>
        <v>#VALUE!</v>
      </c>
      <c r="I49" s="11" t="str">
        <f t="shared" si="4"/>
        <v/>
      </c>
      <c r="J49" s="10" t="str">
        <f>IF(Pay_Num&lt;&gt;"",Beg_Bal*(Interest_Rate/VLOOKUP(Interval,LoanLookup[],5,FALSE)),"")</f>
        <v/>
      </c>
      <c r="K49" s="11" t="e">
        <f t="shared" si="1"/>
        <v>#VALUE!</v>
      </c>
      <c r="L49" s="65">
        <f>SUM($J$13:$J49)</f>
        <v>0</v>
      </c>
      <c r="M49" s="65"/>
      <c r="N49" s="65"/>
      <c r="O49" s="4"/>
    </row>
    <row r="50" spans="2:15" ht="16.5" customHeight="1" x14ac:dyDescent="0.3">
      <c r="B50" s="8" t="str">
        <f t="shared" si="2"/>
        <v/>
      </c>
      <c r="C50" s="9" t="str">
        <f>IF(Pay_Num&lt;&gt;"",DATE(YEAR(C49)+VLOOKUP(Interval,LoanLookup[],4,FALSE),MONTH(C49)+VLOOKUP(Interval,LoanLookup[],2,FALSE),DAY(C49)+VLOOKUP(Interval,LoanLookup[],3,FALSE)),"")</f>
        <v/>
      </c>
      <c r="D50" s="11" t="str">
        <f t="shared" si="3"/>
        <v/>
      </c>
      <c r="E50" s="14" t="str">
        <f t="shared" si="5"/>
        <v/>
      </c>
      <c r="F50" s="64"/>
      <c r="G50" s="64"/>
      <c r="H50" s="11" t="e">
        <f t="shared" si="0"/>
        <v>#VALUE!</v>
      </c>
      <c r="I50" s="11" t="str">
        <f t="shared" si="4"/>
        <v/>
      </c>
      <c r="J50" s="10" t="str">
        <f>IF(Pay_Num&lt;&gt;"",Beg_Bal*(Interest_Rate/VLOOKUP(Interval,LoanLookup[],5,FALSE)),"")</f>
        <v/>
      </c>
      <c r="K50" s="11" t="e">
        <f t="shared" si="1"/>
        <v>#VALUE!</v>
      </c>
      <c r="L50" s="65">
        <f>SUM($J$13:$J50)</f>
        <v>0</v>
      </c>
      <c r="M50" s="65"/>
      <c r="N50" s="65"/>
      <c r="O50" s="4"/>
    </row>
    <row r="51" spans="2:15" ht="16.5" customHeight="1" x14ac:dyDescent="0.3">
      <c r="B51" s="8" t="str">
        <f t="shared" si="2"/>
        <v/>
      </c>
      <c r="C51" s="9" t="str">
        <f>IF(Pay_Num&lt;&gt;"",DATE(YEAR(C50)+VLOOKUP(Interval,LoanLookup[],4,FALSE),MONTH(C50)+VLOOKUP(Interval,LoanLookup[],2,FALSE),DAY(C50)+VLOOKUP(Interval,LoanLookup[],3,FALSE)),"")</f>
        <v/>
      </c>
      <c r="D51" s="11" t="str">
        <f t="shared" si="3"/>
        <v/>
      </c>
      <c r="E51" s="14" t="str">
        <f t="shared" si="5"/>
        <v/>
      </c>
      <c r="F51" s="64"/>
      <c r="G51" s="64"/>
      <c r="H51" s="11" t="e">
        <f t="shared" si="0"/>
        <v>#VALUE!</v>
      </c>
      <c r="I51" s="11" t="str">
        <f t="shared" si="4"/>
        <v/>
      </c>
      <c r="J51" s="10" t="str">
        <f>IF(Pay_Num&lt;&gt;"",Beg_Bal*(Interest_Rate/VLOOKUP(Interval,LoanLookup[],5,FALSE)),"")</f>
        <v/>
      </c>
      <c r="K51" s="11" t="e">
        <f t="shared" si="1"/>
        <v>#VALUE!</v>
      </c>
      <c r="L51" s="65">
        <f>SUM($J$13:$J51)</f>
        <v>0</v>
      </c>
      <c r="M51" s="65"/>
      <c r="N51" s="65"/>
      <c r="O51" s="4"/>
    </row>
    <row r="52" spans="2:15" ht="16.5" customHeight="1" x14ac:dyDescent="0.3">
      <c r="B52" s="8" t="str">
        <f t="shared" si="2"/>
        <v/>
      </c>
      <c r="C52" s="9" t="str">
        <f>IF(Pay_Num&lt;&gt;"",DATE(YEAR(C51)+VLOOKUP(Interval,LoanLookup[],4,FALSE),MONTH(C51)+VLOOKUP(Interval,LoanLookup[],2,FALSE),DAY(C51)+VLOOKUP(Interval,LoanLookup[],3,FALSE)),"")</f>
        <v/>
      </c>
      <c r="D52" s="11" t="str">
        <f t="shared" si="3"/>
        <v/>
      </c>
      <c r="E52" s="14" t="str">
        <f t="shared" si="5"/>
        <v/>
      </c>
      <c r="F52" s="64"/>
      <c r="G52" s="64"/>
      <c r="H52" s="11" t="e">
        <f t="shared" si="0"/>
        <v>#VALUE!</v>
      </c>
      <c r="I52" s="11" t="str">
        <f t="shared" si="4"/>
        <v/>
      </c>
      <c r="J52" s="10" t="str">
        <f>IF(Pay_Num&lt;&gt;"",Beg_Bal*(Interest_Rate/VLOOKUP(Interval,LoanLookup[],5,FALSE)),"")</f>
        <v/>
      </c>
      <c r="K52" s="11" t="e">
        <f t="shared" si="1"/>
        <v>#VALUE!</v>
      </c>
      <c r="L52" s="65">
        <f>SUM($J$13:$J52)</f>
        <v>0</v>
      </c>
      <c r="M52" s="65"/>
      <c r="N52" s="65"/>
      <c r="O52" s="4"/>
    </row>
    <row r="53" spans="2:15" ht="16.5" customHeight="1" x14ac:dyDescent="0.3">
      <c r="B53" s="8" t="str">
        <f t="shared" si="2"/>
        <v/>
      </c>
      <c r="C53" s="9" t="str">
        <f>IF(Pay_Num&lt;&gt;"",DATE(YEAR(C52)+VLOOKUP(Interval,LoanLookup[],4,FALSE),MONTH(C52)+VLOOKUP(Interval,LoanLookup[],2,FALSE),DAY(C52)+VLOOKUP(Interval,LoanLookup[],3,FALSE)),"")</f>
        <v/>
      </c>
      <c r="D53" s="11" t="str">
        <f t="shared" si="3"/>
        <v/>
      </c>
      <c r="E53" s="14" t="str">
        <f t="shared" si="5"/>
        <v/>
      </c>
      <c r="F53" s="64"/>
      <c r="G53" s="64"/>
      <c r="H53" s="11" t="e">
        <f t="shared" si="0"/>
        <v>#VALUE!</v>
      </c>
      <c r="I53" s="11" t="str">
        <f t="shared" si="4"/>
        <v/>
      </c>
      <c r="J53" s="10" t="str">
        <f>IF(Pay_Num&lt;&gt;"",Beg_Bal*(Interest_Rate/VLOOKUP(Interval,LoanLookup[],5,FALSE)),"")</f>
        <v/>
      </c>
      <c r="K53" s="11" t="e">
        <f t="shared" si="1"/>
        <v>#VALUE!</v>
      </c>
      <c r="L53" s="65">
        <f>SUM($J$13:$J53)</f>
        <v>0</v>
      </c>
      <c r="M53" s="65"/>
      <c r="N53" s="65"/>
      <c r="O53" s="4"/>
    </row>
    <row r="54" spans="2:15" ht="16.5" customHeight="1" x14ac:dyDescent="0.3">
      <c r="B54" s="8" t="str">
        <f t="shared" si="2"/>
        <v/>
      </c>
      <c r="C54" s="9" t="str">
        <f>IF(Pay_Num&lt;&gt;"",DATE(YEAR(C53)+VLOOKUP(Interval,LoanLookup[],4,FALSE),MONTH(C53)+VLOOKUP(Interval,LoanLookup[],2,FALSE),DAY(C53)+VLOOKUP(Interval,LoanLookup[],3,FALSE)),"")</f>
        <v/>
      </c>
      <c r="D54" s="11" t="str">
        <f t="shared" si="3"/>
        <v/>
      </c>
      <c r="E54" s="14" t="str">
        <f t="shared" si="5"/>
        <v/>
      </c>
      <c r="F54" s="64"/>
      <c r="G54" s="64"/>
      <c r="H54" s="11" t="e">
        <f t="shared" si="0"/>
        <v>#VALUE!</v>
      </c>
      <c r="I54" s="11" t="str">
        <f t="shared" si="4"/>
        <v/>
      </c>
      <c r="J54" s="10" t="str">
        <f>IF(Pay_Num&lt;&gt;"",Beg_Bal*(Interest_Rate/VLOOKUP(Interval,LoanLookup[],5,FALSE)),"")</f>
        <v/>
      </c>
      <c r="K54" s="11" t="e">
        <f t="shared" si="1"/>
        <v>#VALUE!</v>
      </c>
      <c r="L54" s="65">
        <f>SUM($J$13:$J54)</f>
        <v>0</v>
      </c>
      <c r="M54" s="65"/>
      <c r="N54" s="65"/>
      <c r="O54" s="4"/>
    </row>
    <row r="55" spans="2:15" ht="16.5" customHeight="1" x14ac:dyDescent="0.3">
      <c r="B55" s="8" t="str">
        <f t="shared" si="2"/>
        <v/>
      </c>
      <c r="C55" s="9" t="str">
        <f>IF(Pay_Num&lt;&gt;"",DATE(YEAR(C54)+VLOOKUP(Interval,LoanLookup[],4,FALSE),MONTH(C54)+VLOOKUP(Interval,LoanLookup[],2,FALSE),DAY(C54)+VLOOKUP(Interval,LoanLookup[],3,FALSE)),"")</f>
        <v/>
      </c>
      <c r="D55" s="11" t="str">
        <f t="shared" si="3"/>
        <v/>
      </c>
      <c r="E55" s="14" t="str">
        <f t="shared" si="5"/>
        <v/>
      </c>
      <c r="F55" s="64"/>
      <c r="G55" s="64"/>
      <c r="H55" s="11" t="e">
        <f t="shared" si="0"/>
        <v>#VALUE!</v>
      </c>
      <c r="I55" s="11" t="str">
        <f t="shared" si="4"/>
        <v/>
      </c>
      <c r="J55" s="10" t="str">
        <f>IF(Pay_Num&lt;&gt;"",Beg_Bal*(Interest_Rate/VLOOKUP(Interval,LoanLookup[],5,FALSE)),"")</f>
        <v/>
      </c>
      <c r="K55" s="11" t="e">
        <f t="shared" si="1"/>
        <v>#VALUE!</v>
      </c>
      <c r="L55" s="65">
        <f>SUM($J$13:$J55)</f>
        <v>0</v>
      </c>
      <c r="M55" s="65"/>
      <c r="N55" s="65"/>
      <c r="O55" s="4"/>
    </row>
    <row r="56" spans="2:15" ht="16.5" customHeight="1" x14ac:dyDescent="0.3">
      <c r="B56" s="8" t="str">
        <f t="shared" si="2"/>
        <v/>
      </c>
      <c r="C56" s="9" t="str">
        <f>IF(Pay_Num&lt;&gt;"",DATE(YEAR(C55)+VLOOKUP(Interval,LoanLookup[],4,FALSE),MONTH(C55)+VLOOKUP(Interval,LoanLookup[],2,FALSE),DAY(C55)+VLOOKUP(Interval,LoanLookup[],3,FALSE)),"")</f>
        <v/>
      </c>
      <c r="D56" s="11" t="str">
        <f t="shared" si="3"/>
        <v/>
      </c>
      <c r="E56" s="14" t="str">
        <f t="shared" si="5"/>
        <v/>
      </c>
      <c r="F56" s="64"/>
      <c r="G56" s="64"/>
      <c r="H56" s="11" t="e">
        <f t="shared" si="0"/>
        <v>#VALUE!</v>
      </c>
      <c r="I56" s="11" t="str">
        <f t="shared" si="4"/>
        <v/>
      </c>
      <c r="J56" s="10" t="str">
        <f>IF(Pay_Num&lt;&gt;"",Beg_Bal*(Interest_Rate/VLOOKUP(Interval,LoanLookup[],5,FALSE)),"")</f>
        <v/>
      </c>
      <c r="K56" s="11" t="e">
        <f t="shared" si="1"/>
        <v>#VALUE!</v>
      </c>
      <c r="L56" s="65">
        <f>SUM($J$13:$J56)</f>
        <v>0</v>
      </c>
      <c r="M56" s="65"/>
      <c r="N56" s="65"/>
      <c r="O56" s="4"/>
    </row>
    <row r="57" spans="2:15" ht="16.5" customHeight="1" x14ac:dyDescent="0.3">
      <c r="B57" s="8" t="str">
        <f t="shared" si="2"/>
        <v/>
      </c>
      <c r="C57" s="9" t="str">
        <f>IF(Pay_Num&lt;&gt;"",DATE(YEAR(C56)+VLOOKUP(Interval,LoanLookup[],4,FALSE),MONTH(C56)+VLOOKUP(Interval,LoanLookup[],2,FALSE),DAY(C56)+VLOOKUP(Interval,LoanLookup[],3,FALSE)),"")</f>
        <v/>
      </c>
      <c r="D57" s="11" t="str">
        <f t="shared" si="3"/>
        <v/>
      </c>
      <c r="E57" s="14" t="str">
        <f t="shared" si="5"/>
        <v/>
      </c>
      <c r="F57" s="64"/>
      <c r="G57" s="64"/>
      <c r="H57" s="11" t="e">
        <f t="shared" si="0"/>
        <v>#VALUE!</v>
      </c>
      <c r="I57" s="11" t="str">
        <f t="shared" si="4"/>
        <v/>
      </c>
      <c r="J57" s="10" t="str">
        <f>IF(Pay_Num&lt;&gt;"",Beg_Bal*(Interest_Rate/VLOOKUP(Interval,LoanLookup[],5,FALSE)),"")</f>
        <v/>
      </c>
      <c r="K57" s="11" t="e">
        <f t="shared" si="1"/>
        <v>#VALUE!</v>
      </c>
      <c r="L57" s="65">
        <f>SUM($J$13:$J57)</f>
        <v>0</v>
      </c>
      <c r="M57" s="65"/>
      <c r="N57" s="65"/>
      <c r="O57" s="4"/>
    </row>
    <row r="58" spans="2:15" ht="16.5" customHeight="1" x14ac:dyDescent="0.3">
      <c r="B58" s="8" t="str">
        <f t="shared" si="2"/>
        <v/>
      </c>
      <c r="C58" s="9" t="str">
        <f>IF(Pay_Num&lt;&gt;"",DATE(YEAR(C57)+VLOOKUP(Interval,LoanLookup[],4,FALSE),MONTH(C57)+VLOOKUP(Interval,LoanLookup[],2,FALSE),DAY(C57)+VLOOKUP(Interval,LoanLookup[],3,FALSE)),"")</f>
        <v/>
      </c>
      <c r="D58" s="11" t="str">
        <f t="shared" si="3"/>
        <v/>
      </c>
      <c r="E58" s="14" t="str">
        <f t="shared" si="5"/>
        <v/>
      </c>
      <c r="F58" s="64"/>
      <c r="G58" s="64"/>
      <c r="H58" s="11" t="e">
        <f t="shared" si="0"/>
        <v>#VALUE!</v>
      </c>
      <c r="I58" s="11" t="str">
        <f t="shared" si="4"/>
        <v/>
      </c>
      <c r="J58" s="10" t="str">
        <f>IF(Pay_Num&lt;&gt;"",Beg_Bal*(Interest_Rate/VLOOKUP(Interval,LoanLookup[],5,FALSE)),"")</f>
        <v/>
      </c>
      <c r="K58" s="11" t="e">
        <f t="shared" si="1"/>
        <v>#VALUE!</v>
      </c>
      <c r="L58" s="65">
        <f>SUM($J$13:$J58)</f>
        <v>0</v>
      </c>
      <c r="M58" s="65"/>
      <c r="N58" s="65"/>
      <c r="O58" s="4"/>
    </row>
    <row r="59" spans="2:15" ht="16.5" customHeight="1" x14ac:dyDescent="0.3">
      <c r="B59" s="8" t="str">
        <f t="shared" si="2"/>
        <v/>
      </c>
      <c r="C59" s="9" t="str">
        <f>IF(Pay_Num&lt;&gt;"",DATE(YEAR(C58)+VLOOKUP(Interval,LoanLookup[],4,FALSE),MONTH(C58)+VLOOKUP(Interval,LoanLookup[],2,FALSE),DAY(C58)+VLOOKUP(Interval,LoanLookup[],3,FALSE)),"")</f>
        <v/>
      </c>
      <c r="D59" s="11" t="str">
        <f t="shared" si="3"/>
        <v/>
      </c>
      <c r="E59" s="14" t="str">
        <f t="shared" si="5"/>
        <v/>
      </c>
      <c r="F59" s="64"/>
      <c r="G59" s="64"/>
      <c r="H59" s="11" t="e">
        <f t="shared" si="0"/>
        <v>#VALUE!</v>
      </c>
      <c r="I59" s="11" t="str">
        <f t="shared" si="4"/>
        <v/>
      </c>
      <c r="J59" s="10" t="str">
        <f>IF(Pay_Num&lt;&gt;"",Beg_Bal*(Interest_Rate/VLOOKUP(Interval,LoanLookup[],5,FALSE)),"")</f>
        <v/>
      </c>
      <c r="K59" s="11" t="e">
        <f t="shared" si="1"/>
        <v>#VALUE!</v>
      </c>
      <c r="L59" s="65">
        <f>SUM($J$13:$J59)</f>
        <v>0</v>
      </c>
      <c r="M59" s="65"/>
      <c r="N59" s="65"/>
      <c r="O59" s="4"/>
    </row>
    <row r="60" spans="2:15" ht="16.5" customHeight="1" x14ac:dyDescent="0.3">
      <c r="B60" s="8" t="str">
        <f t="shared" si="2"/>
        <v/>
      </c>
      <c r="C60" s="9" t="str">
        <f>IF(Pay_Num&lt;&gt;"",DATE(YEAR(C59)+VLOOKUP(Interval,LoanLookup[],4,FALSE),MONTH(C59)+VLOOKUP(Interval,LoanLookup[],2,FALSE),DAY(C59)+VLOOKUP(Interval,LoanLookup[],3,FALSE)),"")</f>
        <v/>
      </c>
      <c r="D60" s="11" t="str">
        <f t="shared" si="3"/>
        <v/>
      </c>
      <c r="E60" s="14" t="str">
        <f t="shared" si="5"/>
        <v/>
      </c>
      <c r="F60" s="64"/>
      <c r="G60" s="64"/>
      <c r="H60" s="11" t="e">
        <f t="shared" si="0"/>
        <v>#VALUE!</v>
      </c>
      <c r="I60" s="11" t="str">
        <f t="shared" si="4"/>
        <v/>
      </c>
      <c r="J60" s="10" t="str">
        <f>IF(Pay_Num&lt;&gt;"",Beg_Bal*(Interest_Rate/VLOOKUP(Interval,LoanLookup[],5,FALSE)),"")</f>
        <v/>
      </c>
      <c r="K60" s="11" t="e">
        <f t="shared" si="1"/>
        <v>#VALUE!</v>
      </c>
      <c r="L60" s="65">
        <f>SUM($J$13:$J60)</f>
        <v>0</v>
      </c>
      <c r="M60" s="65"/>
      <c r="N60" s="65"/>
      <c r="O60" s="4"/>
    </row>
    <row r="61" spans="2:15" ht="16.5" customHeight="1" x14ac:dyDescent="0.3">
      <c r="B61" s="8" t="str">
        <f t="shared" si="2"/>
        <v/>
      </c>
      <c r="C61" s="9" t="str">
        <f>IF(Pay_Num&lt;&gt;"",DATE(YEAR(C60)+VLOOKUP(Interval,LoanLookup[],4,FALSE),MONTH(C60)+VLOOKUP(Interval,LoanLookup[],2,FALSE),DAY(C60)+VLOOKUP(Interval,LoanLookup[],3,FALSE)),"")</f>
        <v/>
      </c>
      <c r="D61" s="11" t="str">
        <f t="shared" si="3"/>
        <v/>
      </c>
      <c r="E61" s="14" t="str">
        <f t="shared" si="5"/>
        <v/>
      </c>
      <c r="F61" s="64"/>
      <c r="G61" s="64"/>
      <c r="H61" s="11" t="e">
        <f t="shared" si="0"/>
        <v>#VALUE!</v>
      </c>
      <c r="I61" s="11" t="str">
        <f t="shared" si="4"/>
        <v/>
      </c>
      <c r="J61" s="10" t="str">
        <f>IF(Pay_Num&lt;&gt;"",Beg_Bal*(Interest_Rate/VLOOKUP(Interval,LoanLookup[],5,FALSE)),"")</f>
        <v/>
      </c>
      <c r="K61" s="11" t="e">
        <f t="shared" si="1"/>
        <v>#VALUE!</v>
      </c>
      <c r="L61" s="65">
        <f>SUM($J$13:$J61)</f>
        <v>0</v>
      </c>
      <c r="M61" s="65"/>
      <c r="N61" s="65"/>
      <c r="O61" s="4"/>
    </row>
    <row r="62" spans="2:15" ht="16.5" customHeight="1" x14ac:dyDescent="0.3">
      <c r="B62" s="8" t="str">
        <f t="shared" si="2"/>
        <v/>
      </c>
      <c r="C62" s="9" t="str">
        <f>IF(Pay_Num&lt;&gt;"",DATE(YEAR(C61)+VLOOKUP(Interval,LoanLookup[],4,FALSE),MONTH(C61)+VLOOKUP(Interval,LoanLookup[],2,FALSE),DAY(C61)+VLOOKUP(Interval,LoanLookup[],3,FALSE)),"")</f>
        <v/>
      </c>
      <c r="D62" s="11" t="str">
        <f t="shared" si="3"/>
        <v/>
      </c>
      <c r="E62" s="14" t="str">
        <f t="shared" si="5"/>
        <v/>
      </c>
      <c r="F62" s="64"/>
      <c r="G62" s="64"/>
      <c r="H62" s="11" t="e">
        <f t="shared" si="0"/>
        <v>#VALUE!</v>
      </c>
      <c r="I62" s="11" t="str">
        <f t="shared" si="4"/>
        <v/>
      </c>
      <c r="J62" s="10" t="str">
        <f>IF(Pay_Num&lt;&gt;"",Beg_Bal*(Interest_Rate/VLOOKUP(Interval,LoanLookup[],5,FALSE)),"")</f>
        <v/>
      </c>
      <c r="K62" s="11" t="e">
        <f t="shared" si="1"/>
        <v>#VALUE!</v>
      </c>
      <c r="L62" s="65">
        <f>SUM($J$13:$J62)</f>
        <v>0</v>
      </c>
      <c r="M62" s="65"/>
      <c r="N62" s="65"/>
      <c r="O62" s="4"/>
    </row>
    <row r="63" spans="2:15" ht="16.5" customHeight="1" x14ac:dyDescent="0.3">
      <c r="B63" s="8" t="str">
        <f t="shared" si="2"/>
        <v/>
      </c>
      <c r="C63" s="9" t="str">
        <f>IF(Pay_Num&lt;&gt;"",DATE(YEAR(C62)+VLOOKUP(Interval,LoanLookup[],4,FALSE),MONTH(C62)+VLOOKUP(Interval,LoanLookup[],2,FALSE),DAY(C62)+VLOOKUP(Interval,LoanLookup[],3,FALSE)),"")</f>
        <v/>
      </c>
      <c r="D63" s="11" t="str">
        <f t="shared" si="3"/>
        <v/>
      </c>
      <c r="E63" s="14" t="str">
        <f t="shared" si="5"/>
        <v/>
      </c>
      <c r="F63" s="64"/>
      <c r="G63" s="64"/>
      <c r="H63" s="11" t="e">
        <f t="shared" si="0"/>
        <v>#VALUE!</v>
      </c>
      <c r="I63" s="11" t="str">
        <f t="shared" si="4"/>
        <v/>
      </c>
      <c r="J63" s="10" t="str">
        <f>IF(Pay_Num&lt;&gt;"",Beg_Bal*(Interest_Rate/VLOOKUP(Interval,LoanLookup[],5,FALSE)),"")</f>
        <v/>
      </c>
      <c r="K63" s="11" t="e">
        <f t="shared" si="1"/>
        <v>#VALUE!</v>
      </c>
      <c r="L63" s="65">
        <f>SUM($J$13:$J63)</f>
        <v>0</v>
      </c>
      <c r="M63" s="65"/>
      <c r="N63" s="65"/>
      <c r="O63" s="4"/>
    </row>
    <row r="64" spans="2:15" ht="16.5" customHeight="1" x14ac:dyDescent="0.3">
      <c r="B64" s="8" t="str">
        <f t="shared" si="2"/>
        <v/>
      </c>
      <c r="C64" s="9" t="str">
        <f>IF(Pay_Num&lt;&gt;"",DATE(YEAR(C63)+VLOOKUP(Interval,LoanLookup[],4,FALSE),MONTH(C63)+VLOOKUP(Interval,LoanLookup[],2,FALSE),DAY(C63)+VLOOKUP(Interval,LoanLookup[],3,FALSE)),"")</f>
        <v/>
      </c>
      <c r="D64" s="11" t="str">
        <f t="shared" si="3"/>
        <v/>
      </c>
      <c r="E64" s="14" t="str">
        <f t="shared" si="5"/>
        <v/>
      </c>
      <c r="F64" s="64"/>
      <c r="G64" s="64"/>
      <c r="H64" s="11" t="e">
        <f t="shared" si="0"/>
        <v>#VALUE!</v>
      </c>
      <c r="I64" s="11" t="str">
        <f t="shared" si="4"/>
        <v/>
      </c>
      <c r="J64" s="10" t="str">
        <f>IF(Pay_Num&lt;&gt;"",Beg_Bal*(Interest_Rate/VLOOKUP(Interval,LoanLookup[],5,FALSE)),"")</f>
        <v/>
      </c>
      <c r="K64" s="11" t="e">
        <f t="shared" si="1"/>
        <v>#VALUE!</v>
      </c>
      <c r="L64" s="65">
        <f>SUM($J$13:$J64)</f>
        <v>0</v>
      </c>
      <c r="M64" s="65"/>
      <c r="N64" s="65"/>
      <c r="O64" s="4"/>
    </row>
    <row r="65" spans="2:15" ht="16.5" customHeight="1" x14ac:dyDescent="0.3">
      <c r="B65" s="8" t="str">
        <f t="shared" si="2"/>
        <v/>
      </c>
      <c r="C65" s="9" t="str">
        <f>IF(Pay_Num&lt;&gt;"",DATE(YEAR(C64)+VLOOKUP(Interval,LoanLookup[],4,FALSE),MONTH(C64)+VLOOKUP(Interval,LoanLookup[],2,FALSE),DAY(C64)+VLOOKUP(Interval,LoanLookup[],3,FALSE)),"")</f>
        <v/>
      </c>
      <c r="D65" s="11" t="str">
        <f t="shared" si="3"/>
        <v/>
      </c>
      <c r="E65" s="14" t="str">
        <f t="shared" si="5"/>
        <v/>
      </c>
      <c r="F65" s="64"/>
      <c r="G65" s="64"/>
      <c r="H65" s="11" t="e">
        <f t="shared" si="0"/>
        <v>#VALUE!</v>
      </c>
      <c r="I65" s="11" t="str">
        <f t="shared" si="4"/>
        <v/>
      </c>
      <c r="J65" s="10" t="str">
        <f>IF(Pay_Num&lt;&gt;"",Beg_Bal*(Interest_Rate/VLOOKUP(Interval,LoanLookup[],5,FALSE)),"")</f>
        <v/>
      </c>
      <c r="K65" s="11" t="e">
        <f t="shared" si="1"/>
        <v>#VALUE!</v>
      </c>
      <c r="L65" s="65">
        <f>SUM($J$13:$J65)</f>
        <v>0</v>
      </c>
      <c r="M65" s="65"/>
      <c r="N65" s="65"/>
      <c r="O65" s="4"/>
    </row>
    <row r="66" spans="2:15" ht="16.5" customHeight="1" x14ac:dyDescent="0.3">
      <c r="B66" s="8" t="str">
        <f t="shared" si="2"/>
        <v/>
      </c>
      <c r="C66" s="9" t="str">
        <f>IF(Pay_Num&lt;&gt;"",DATE(YEAR(C65)+VLOOKUP(Interval,LoanLookup[],4,FALSE),MONTH(C65)+VLOOKUP(Interval,LoanLookup[],2,FALSE),DAY(C65)+VLOOKUP(Interval,LoanLookup[],3,FALSE)),"")</f>
        <v/>
      </c>
      <c r="D66" s="11" t="str">
        <f t="shared" si="3"/>
        <v/>
      </c>
      <c r="E66" s="14" t="str">
        <f t="shared" si="5"/>
        <v/>
      </c>
      <c r="F66" s="64"/>
      <c r="G66" s="64"/>
      <c r="H66" s="11" t="e">
        <f t="shared" si="0"/>
        <v>#VALUE!</v>
      </c>
      <c r="I66" s="11" t="str">
        <f t="shared" si="4"/>
        <v/>
      </c>
      <c r="J66" s="10" t="str">
        <f>IF(Pay_Num&lt;&gt;"",Beg_Bal*(Interest_Rate/VLOOKUP(Interval,LoanLookup[],5,FALSE)),"")</f>
        <v/>
      </c>
      <c r="K66" s="11" t="e">
        <f t="shared" si="1"/>
        <v>#VALUE!</v>
      </c>
      <c r="L66" s="65">
        <f>SUM($J$13:$J66)</f>
        <v>0</v>
      </c>
      <c r="M66" s="65"/>
      <c r="N66" s="65"/>
      <c r="O66" s="4"/>
    </row>
    <row r="67" spans="2:15" ht="16.5" customHeight="1" x14ac:dyDescent="0.3">
      <c r="B67" s="8" t="str">
        <f t="shared" si="2"/>
        <v/>
      </c>
      <c r="C67" s="9" t="str">
        <f>IF(Pay_Num&lt;&gt;"",DATE(YEAR(C66)+VLOOKUP(Interval,LoanLookup[],4,FALSE),MONTH(C66)+VLOOKUP(Interval,LoanLookup[],2,FALSE),DAY(C66)+VLOOKUP(Interval,LoanLookup[],3,FALSE)),"")</f>
        <v/>
      </c>
      <c r="D67" s="11" t="str">
        <f t="shared" si="3"/>
        <v/>
      </c>
      <c r="E67" s="14" t="str">
        <f t="shared" si="5"/>
        <v/>
      </c>
      <c r="F67" s="64"/>
      <c r="G67" s="64"/>
      <c r="H67" s="11" t="e">
        <f t="shared" si="0"/>
        <v>#VALUE!</v>
      </c>
      <c r="I67" s="11" t="str">
        <f t="shared" si="4"/>
        <v/>
      </c>
      <c r="J67" s="10" t="str">
        <f>IF(Pay_Num&lt;&gt;"",Beg_Bal*(Interest_Rate/VLOOKUP(Interval,LoanLookup[],5,FALSE)),"")</f>
        <v/>
      </c>
      <c r="K67" s="11" t="e">
        <f t="shared" si="1"/>
        <v>#VALUE!</v>
      </c>
      <c r="L67" s="65">
        <f>SUM($J$13:$J67)</f>
        <v>0</v>
      </c>
      <c r="M67" s="65"/>
      <c r="N67" s="65"/>
      <c r="O67" s="4"/>
    </row>
    <row r="68" spans="2:15" ht="16.5" customHeight="1" x14ac:dyDescent="0.3">
      <c r="B68" s="8" t="str">
        <f t="shared" si="2"/>
        <v/>
      </c>
      <c r="C68" s="9" t="str">
        <f>IF(Pay_Num&lt;&gt;"",DATE(YEAR(C67)+VLOOKUP(Interval,LoanLookup[],4,FALSE),MONTH(C67)+VLOOKUP(Interval,LoanLookup[],2,FALSE),DAY(C67)+VLOOKUP(Interval,LoanLookup[],3,FALSE)),"")</f>
        <v/>
      </c>
      <c r="D68" s="11" t="str">
        <f t="shared" si="3"/>
        <v/>
      </c>
      <c r="E68" s="14" t="str">
        <f t="shared" si="5"/>
        <v/>
      </c>
      <c r="F68" s="64"/>
      <c r="G68" s="64"/>
      <c r="H68" s="11" t="e">
        <f t="shared" si="0"/>
        <v>#VALUE!</v>
      </c>
      <c r="I68" s="11" t="str">
        <f t="shared" si="4"/>
        <v/>
      </c>
      <c r="J68" s="10" t="str">
        <f>IF(Pay_Num&lt;&gt;"",Beg_Bal*(Interest_Rate/VLOOKUP(Interval,LoanLookup[],5,FALSE)),"")</f>
        <v/>
      </c>
      <c r="K68" s="11" t="e">
        <f t="shared" si="1"/>
        <v>#VALUE!</v>
      </c>
      <c r="L68" s="65">
        <f>SUM($J$13:$J68)</f>
        <v>0</v>
      </c>
      <c r="M68" s="65"/>
      <c r="N68" s="65"/>
      <c r="O68" s="4"/>
    </row>
    <row r="69" spans="2:15" ht="16.5" customHeight="1" x14ac:dyDescent="0.3">
      <c r="B69" s="8" t="str">
        <f t="shared" si="2"/>
        <v/>
      </c>
      <c r="C69" s="9" t="str">
        <f>IF(Pay_Num&lt;&gt;"",DATE(YEAR(C68)+VLOOKUP(Interval,LoanLookup[],4,FALSE),MONTH(C68)+VLOOKUP(Interval,LoanLookup[],2,FALSE),DAY(C68)+VLOOKUP(Interval,LoanLookup[],3,FALSE)),"")</f>
        <v/>
      </c>
      <c r="D69" s="11" t="str">
        <f t="shared" si="3"/>
        <v/>
      </c>
      <c r="E69" s="14" t="str">
        <f t="shared" si="5"/>
        <v/>
      </c>
      <c r="F69" s="64"/>
      <c r="G69" s="64"/>
      <c r="H69" s="11" t="e">
        <f t="shared" si="0"/>
        <v>#VALUE!</v>
      </c>
      <c r="I69" s="11" t="str">
        <f t="shared" si="4"/>
        <v/>
      </c>
      <c r="J69" s="10" t="str">
        <f>IF(Pay_Num&lt;&gt;"",Beg_Bal*(Interest_Rate/VLOOKUP(Interval,LoanLookup[],5,FALSE)),"")</f>
        <v/>
      </c>
      <c r="K69" s="11" t="e">
        <f t="shared" si="1"/>
        <v>#VALUE!</v>
      </c>
      <c r="L69" s="65">
        <f>SUM($J$13:$J69)</f>
        <v>0</v>
      </c>
      <c r="M69" s="65"/>
      <c r="N69" s="65"/>
      <c r="O69" s="4"/>
    </row>
    <row r="70" spans="2:15" ht="16.5" customHeight="1" x14ac:dyDescent="0.3">
      <c r="B70" s="8" t="str">
        <f t="shared" si="2"/>
        <v/>
      </c>
      <c r="C70" s="9" t="str">
        <f>IF(Pay_Num&lt;&gt;"",DATE(YEAR(C69)+VLOOKUP(Interval,LoanLookup[],4,FALSE),MONTH(C69)+VLOOKUP(Interval,LoanLookup[],2,FALSE),DAY(C69)+VLOOKUP(Interval,LoanLookup[],3,FALSE)),"")</f>
        <v/>
      </c>
      <c r="D70" s="11" t="str">
        <f t="shared" si="3"/>
        <v/>
      </c>
      <c r="E70" s="14" t="str">
        <f t="shared" si="5"/>
        <v/>
      </c>
      <c r="F70" s="64"/>
      <c r="G70" s="64"/>
      <c r="H70" s="11" t="e">
        <f t="shared" si="0"/>
        <v>#VALUE!</v>
      </c>
      <c r="I70" s="11" t="str">
        <f t="shared" si="4"/>
        <v/>
      </c>
      <c r="J70" s="10" t="str">
        <f>IF(Pay_Num&lt;&gt;"",Beg_Bal*(Interest_Rate/VLOOKUP(Interval,LoanLookup[],5,FALSE)),"")</f>
        <v/>
      </c>
      <c r="K70" s="11" t="e">
        <f t="shared" si="1"/>
        <v>#VALUE!</v>
      </c>
      <c r="L70" s="65">
        <f>SUM($J$13:$J70)</f>
        <v>0</v>
      </c>
      <c r="M70" s="65"/>
      <c r="N70" s="65"/>
      <c r="O70" s="4"/>
    </row>
    <row r="71" spans="2:15" ht="16.5" customHeight="1" x14ac:dyDescent="0.3">
      <c r="B71" s="8" t="str">
        <f t="shared" si="2"/>
        <v/>
      </c>
      <c r="C71" s="9" t="str">
        <f>IF(Pay_Num&lt;&gt;"",DATE(YEAR(C70)+VLOOKUP(Interval,LoanLookup[],4,FALSE),MONTH(C70)+VLOOKUP(Interval,LoanLookup[],2,FALSE),DAY(C70)+VLOOKUP(Interval,LoanLookup[],3,FALSE)),"")</f>
        <v/>
      </c>
      <c r="D71" s="11" t="str">
        <f t="shared" si="3"/>
        <v/>
      </c>
      <c r="E71" s="14" t="str">
        <f t="shared" si="5"/>
        <v/>
      </c>
      <c r="F71" s="64"/>
      <c r="G71" s="64"/>
      <c r="H71" s="11" t="e">
        <f t="shared" si="0"/>
        <v>#VALUE!</v>
      </c>
      <c r="I71" s="11" t="str">
        <f t="shared" si="4"/>
        <v/>
      </c>
      <c r="J71" s="10" t="str">
        <f>IF(Pay_Num&lt;&gt;"",Beg_Bal*(Interest_Rate/VLOOKUP(Interval,LoanLookup[],5,FALSE)),"")</f>
        <v/>
      </c>
      <c r="K71" s="11" t="e">
        <f t="shared" si="1"/>
        <v>#VALUE!</v>
      </c>
      <c r="L71" s="65">
        <f>SUM($J$13:$J71)</f>
        <v>0</v>
      </c>
      <c r="M71" s="65"/>
      <c r="N71" s="65"/>
      <c r="O71" s="4"/>
    </row>
    <row r="72" spans="2:15" ht="16.5" customHeight="1" x14ac:dyDescent="0.3">
      <c r="B72" s="8" t="str">
        <f t="shared" si="2"/>
        <v/>
      </c>
      <c r="C72" s="9" t="str">
        <f>IF(Pay_Num&lt;&gt;"",DATE(YEAR(C71)+VLOOKUP(Interval,LoanLookup[],4,FALSE),MONTH(C71)+VLOOKUP(Interval,LoanLookup[],2,FALSE),DAY(C71)+VLOOKUP(Interval,LoanLookup[],3,FALSE)),"")</f>
        <v/>
      </c>
      <c r="D72" s="11" t="str">
        <f t="shared" si="3"/>
        <v/>
      </c>
      <c r="E72" s="14" t="str">
        <f t="shared" si="5"/>
        <v/>
      </c>
      <c r="F72" s="64"/>
      <c r="G72" s="64"/>
      <c r="H72" s="11" t="e">
        <f t="shared" si="0"/>
        <v>#VALUE!</v>
      </c>
      <c r="I72" s="11" t="str">
        <f t="shared" si="4"/>
        <v/>
      </c>
      <c r="J72" s="10" t="str">
        <f>IF(Pay_Num&lt;&gt;"",Beg_Bal*(Interest_Rate/VLOOKUP(Interval,LoanLookup[],5,FALSE)),"")</f>
        <v/>
      </c>
      <c r="K72" s="11" t="e">
        <f t="shared" si="1"/>
        <v>#VALUE!</v>
      </c>
      <c r="L72" s="65">
        <f>SUM($J$13:$J72)</f>
        <v>0</v>
      </c>
      <c r="M72" s="65"/>
      <c r="N72" s="65"/>
      <c r="O72" s="4"/>
    </row>
    <row r="73" spans="2:15" ht="16.5" customHeight="1" x14ac:dyDescent="0.3">
      <c r="B73" s="8" t="str">
        <f t="shared" si="2"/>
        <v/>
      </c>
      <c r="C73" s="9" t="str">
        <f>IF(Pay_Num&lt;&gt;"",DATE(YEAR(C72)+VLOOKUP(Interval,LoanLookup[],4,FALSE),MONTH(C72)+VLOOKUP(Interval,LoanLookup[],2,FALSE),DAY(C72)+VLOOKUP(Interval,LoanLookup[],3,FALSE)),"")</f>
        <v/>
      </c>
      <c r="D73" s="11" t="str">
        <f t="shared" si="3"/>
        <v/>
      </c>
      <c r="E73" s="14" t="str">
        <f t="shared" si="5"/>
        <v/>
      </c>
      <c r="F73" s="64"/>
      <c r="G73" s="64"/>
      <c r="H73" s="11" t="e">
        <f t="shared" si="0"/>
        <v>#VALUE!</v>
      </c>
      <c r="I73" s="11" t="str">
        <f t="shared" si="4"/>
        <v/>
      </c>
      <c r="J73" s="10" t="str">
        <f>IF(Pay_Num&lt;&gt;"",Beg_Bal*(Interest_Rate/VLOOKUP(Interval,LoanLookup[],5,FALSE)),"")</f>
        <v/>
      </c>
      <c r="K73" s="11" t="e">
        <f t="shared" si="1"/>
        <v>#VALUE!</v>
      </c>
      <c r="L73" s="65">
        <f>SUM($J$13:$J73)</f>
        <v>0</v>
      </c>
      <c r="M73" s="65"/>
      <c r="N73" s="65"/>
      <c r="O73" s="4"/>
    </row>
    <row r="74" spans="2:15" ht="16.5" customHeight="1" x14ac:dyDescent="0.3">
      <c r="B74" s="8" t="str">
        <f t="shared" si="2"/>
        <v/>
      </c>
      <c r="C74" s="9" t="str">
        <f>IF(Pay_Num&lt;&gt;"",DATE(YEAR(C73)+VLOOKUP(Interval,LoanLookup[],4,FALSE),MONTH(C73)+VLOOKUP(Interval,LoanLookup[],2,FALSE),DAY(C73)+VLOOKUP(Interval,LoanLookup[],3,FALSE)),"")</f>
        <v/>
      </c>
      <c r="D74" s="11" t="str">
        <f t="shared" si="3"/>
        <v/>
      </c>
      <c r="E74" s="14" t="str">
        <f t="shared" si="5"/>
        <v/>
      </c>
      <c r="F74" s="64"/>
      <c r="G74" s="64"/>
      <c r="H74" s="11" t="e">
        <f t="shared" si="0"/>
        <v>#VALUE!</v>
      </c>
      <c r="I74" s="11" t="str">
        <f t="shared" si="4"/>
        <v/>
      </c>
      <c r="J74" s="10" t="str">
        <f>IF(Pay_Num&lt;&gt;"",Beg_Bal*(Interest_Rate/VLOOKUP(Interval,LoanLookup[],5,FALSE)),"")</f>
        <v/>
      </c>
      <c r="K74" s="11" t="e">
        <f t="shared" si="1"/>
        <v>#VALUE!</v>
      </c>
      <c r="L74" s="65">
        <f>SUM($J$13:$J74)</f>
        <v>0</v>
      </c>
      <c r="M74" s="65"/>
      <c r="N74" s="65"/>
      <c r="O74" s="4"/>
    </row>
    <row r="75" spans="2:15" ht="16.5" customHeight="1" x14ac:dyDescent="0.3">
      <c r="B75" s="8" t="str">
        <f t="shared" si="2"/>
        <v/>
      </c>
      <c r="C75" s="9" t="str">
        <f>IF(Pay_Num&lt;&gt;"",DATE(YEAR(C74)+VLOOKUP(Interval,LoanLookup[],4,FALSE),MONTH(C74)+VLOOKUP(Interval,LoanLookup[],2,FALSE),DAY(C74)+VLOOKUP(Interval,LoanLookup[],3,FALSE)),"")</f>
        <v/>
      </c>
      <c r="D75" s="11" t="str">
        <f t="shared" si="3"/>
        <v/>
      </c>
      <c r="E75" s="14" t="str">
        <f t="shared" si="5"/>
        <v/>
      </c>
      <c r="F75" s="64"/>
      <c r="G75" s="64"/>
      <c r="H75" s="11" t="e">
        <f t="shared" si="0"/>
        <v>#VALUE!</v>
      </c>
      <c r="I75" s="11" t="str">
        <f t="shared" si="4"/>
        <v/>
      </c>
      <c r="J75" s="10" t="str">
        <f>IF(Pay_Num&lt;&gt;"",Beg_Bal*(Interest_Rate/VLOOKUP(Interval,LoanLookup[],5,FALSE)),"")</f>
        <v/>
      </c>
      <c r="K75" s="11" t="e">
        <f t="shared" si="1"/>
        <v>#VALUE!</v>
      </c>
      <c r="L75" s="65">
        <f>SUM($J$13:$J75)</f>
        <v>0</v>
      </c>
      <c r="M75" s="65"/>
      <c r="N75" s="65"/>
      <c r="O75" s="4"/>
    </row>
    <row r="76" spans="2:15" ht="16.5" customHeight="1" x14ac:dyDescent="0.3">
      <c r="B76" s="8" t="str">
        <f t="shared" si="2"/>
        <v/>
      </c>
      <c r="C76" s="9" t="str">
        <f>IF(Pay_Num&lt;&gt;"",DATE(YEAR(C75)+VLOOKUP(Interval,LoanLookup[],4,FALSE),MONTH(C75)+VLOOKUP(Interval,LoanLookup[],2,FALSE),DAY(C75)+VLOOKUP(Interval,LoanLookup[],3,FALSE)),"")</f>
        <v/>
      </c>
      <c r="D76" s="11" t="str">
        <f t="shared" si="3"/>
        <v/>
      </c>
      <c r="E76" s="14" t="str">
        <f t="shared" si="5"/>
        <v/>
      </c>
      <c r="F76" s="64"/>
      <c r="G76" s="64"/>
      <c r="H76" s="11" t="e">
        <f t="shared" si="0"/>
        <v>#VALUE!</v>
      </c>
      <c r="I76" s="11" t="str">
        <f t="shared" si="4"/>
        <v/>
      </c>
      <c r="J76" s="10" t="str">
        <f>IF(Pay_Num&lt;&gt;"",Beg_Bal*(Interest_Rate/VLOOKUP(Interval,LoanLookup[],5,FALSE)),"")</f>
        <v/>
      </c>
      <c r="K76" s="11" t="e">
        <f t="shared" si="1"/>
        <v>#VALUE!</v>
      </c>
      <c r="L76" s="65">
        <f>SUM($J$13:$J76)</f>
        <v>0</v>
      </c>
      <c r="M76" s="65"/>
      <c r="N76" s="65"/>
      <c r="O76" s="4"/>
    </row>
    <row r="77" spans="2:15" ht="16.5" customHeight="1" x14ac:dyDescent="0.3">
      <c r="B77" s="8" t="str">
        <f t="shared" si="2"/>
        <v/>
      </c>
      <c r="C77" s="9" t="str">
        <f>IF(Pay_Num&lt;&gt;"",DATE(YEAR(C76)+VLOOKUP(Interval,LoanLookup[],4,FALSE),MONTH(C76)+VLOOKUP(Interval,LoanLookup[],2,FALSE),DAY(C76)+VLOOKUP(Interval,LoanLookup[],3,FALSE)),"")</f>
        <v/>
      </c>
      <c r="D77" s="11" t="str">
        <f t="shared" si="3"/>
        <v/>
      </c>
      <c r="E77" s="14" t="str">
        <f t="shared" si="5"/>
        <v/>
      </c>
      <c r="F77" s="64"/>
      <c r="G77" s="64"/>
      <c r="H77" s="11" t="e">
        <f t="shared" ref="H77:H140" si="6">IF(AND(Pay_Num&lt;&gt;"",Sched_Pay+Extra_Pay&lt;Beg_Bal),Sched_Pay+Extra_Pay,IF(Pay_Num&lt;&gt;"",Beg_Bal,""))</f>
        <v>#VALUE!</v>
      </c>
      <c r="I77" s="11" t="str">
        <f t="shared" si="4"/>
        <v/>
      </c>
      <c r="J77" s="10" t="str">
        <f>IF(Pay_Num&lt;&gt;"",Beg_Bal*(Interest_Rate/VLOOKUP(Interval,LoanLookup[],5,FALSE)),"")</f>
        <v/>
      </c>
      <c r="K77" s="11" t="e">
        <f t="shared" ref="K77:K140" si="7">IF(AND(Pay_Num&lt;&gt;"",Sched_Pay+Extra_Pay&lt;Beg_Bal),Beg_Bal-Princ,IF(Pay_Num&lt;&gt;"",0,""))</f>
        <v>#VALUE!</v>
      </c>
      <c r="L77" s="65">
        <f>SUM($J$13:$J77)</f>
        <v>0</v>
      </c>
      <c r="M77" s="65"/>
      <c r="N77" s="65"/>
      <c r="O77" s="4"/>
    </row>
    <row r="78" spans="2:15" ht="16.5" customHeight="1" x14ac:dyDescent="0.3">
      <c r="B78" s="8" t="str">
        <f t="shared" ref="B78:B141" si="8">IF(Values_Entered,B77+1,"")</f>
        <v/>
      </c>
      <c r="C78" s="9" t="str">
        <f>IF(Pay_Num&lt;&gt;"",DATE(YEAR(C77)+VLOOKUP(Interval,LoanLookup[],4,FALSE),MONTH(C77)+VLOOKUP(Interval,LoanLookup[],2,FALSE),DAY(C77)+VLOOKUP(Interval,LoanLookup[],3,FALSE)),"")</f>
        <v/>
      </c>
      <c r="D78" s="11" t="str">
        <f t="shared" ref="D78:D141" si="9">IF(Pay_Num&lt;&gt;"",K77,"")</f>
        <v/>
      </c>
      <c r="E78" s="14" t="str">
        <f t="shared" si="5"/>
        <v/>
      </c>
      <c r="F78" s="83" t="e">
        <f t="shared" ref="F78:F140" si="10">IF(AND(Pay_Num&lt;&gt;"",Sched_Pay+Scheduled_Extra_Payments&lt;Beg_Bal),Scheduled_Extra_Payments,IF(AND(Pay_Num&lt;&gt;"",Beg_Bal-Sched_Pay&gt;0),Beg_Bal-Sched_Pay,IF(Pay_Num&lt;&gt;"",0,"")))</f>
        <v>#VALUE!</v>
      </c>
      <c r="G78" s="83"/>
      <c r="H78" s="11" t="e">
        <f t="shared" si="6"/>
        <v>#VALUE!</v>
      </c>
      <c r="I78" s="11" t="str">
        <f t="shared" ref="I78:I141" si="11">IF(Pay_Num&lt;&gt;"",Total_Pay-Int,"")</f>
        <v/>
      </c>
      <c r="J78" s="10" t="str">
        <f>IF(Pay_Num&lt;&gt;"",Beg_Bal*(Interest_Rate/VLOOKUP(Interval,LoanLookup[],5,FALSE)),"")</f>
        <v/>
      </c>
      <c r="K78" s="11" t="e">
        <f t="shared" si="7"/>
        <v>#VALUE!</v>
      </c>
      <c r="L78" s="65">
        <f>SUM($J$13:$J78)</f>
        <v>0</v>
      </c>
      <c r="M78" s="65"/>
      <c r="N78" s="65"/>
      <c r="O78" s="4"/>
    </row>
    <row r="79" spans="2:15" ht="16.5" customHeight="1" x14ac:dyDescent="0.3">
      <c r="B79" s="8" t="str">
        <f t="shared" si="8"/>
        <v/>
      </c>
      <c r="C79" s="9" t="str">
        <f>IF(Pay_Num&lt;&gt;"",DATE(YEAR(C78)+VLOOKUP(Interval,LoanLookup[],4,FALSE),MONTH(C78)+VLOOKUP(Interval,LoanLookup[],2,FALSE),DAY(C78)+VLOOKUP(Interval,LoanLookup[],3,FALSE)),"")</f>
        <v/>
      </c>
      <c r="D79" s="11" t="str">
        <f t="shared" si="9"/>
        <v/>
      </c>
      <c r="E79" s="14" t="str">
        <f t="shared" ref="E79:E142" si="12">IF(Pay_Num&lt;&gt;"",Scheduled_Monthly_Payment,"")</f>
        <v/>
      </c>
      <c r="F79" s="83" t="e">
        <f t="shared" si="10"/>
        <v>#VALUE!</v>
      </c>
      <c r="G79" s="83"/>
      <c r="H79" s="11" t="e">
        <f t="shared" si="6"/>
        <v>#VALUE!</v>
      </c>
      <c r="I79" s="11" t="str">
        <f t="shared" si="11"/>
        <v/>
      </c>
      <c r="J79" s="10" t="str">
        <f>IF(Pay_Num&lt;&gt;"",Beg_Bal*(Interest_Rate/VLOOKUP(Interval,LoanLookup[],5,FALSE)),"")</f>
        <v/>
      </c>
      <c r="K79" s="11" t="e">
        <f t="shared" si="7"/>
        <v>#VALUE!</v>
      </c>
      <c r="L79" s="65">
        <f>SUM($J$13:$J79)</f>
        <v>0</v>
      </c>
      <c r="M79" s="65"/>
      <c r="N79" s="65"/>
      <c r="O79" s="4"/>
    </row>
    <row r="80" spans="2:15" ht="16.5" customHeight="1" x14ac:dyDescent="0.3">
      <c r="B80" s="8" t="str">
        <f t="shared" si="8"/>
        <v/>
      </c>
      <c r="C80" s="9" t="str">
        <f>IF(Pay_Num&lt;&gt;"",DATE(YEAR(C79)+VLOOKUP(Interval,LoanLookup[],4,FALSE),MONTH(C79)+VLOOKUP(Interval,LoanLookup[],2,FALSE),DAY(C79)+VLOOKUP(Interval,LoanLookup[],3,FALSE)),"")</f>
        <v/>
      </c>
      <c r="D80" s="11" t="str">
        <f t="shared" si="9"/>
        <v/>
      </c>
      <c r="E80" s="14" t="str">
        <f t="shared" si="12"/>
        <v/>
      </c>
      <c r="F80" s="83" t="e">
        <f t="shared" si="10"/>
        <v>#VALUE!</v>
      </c>
      <c r="G80" s="83"/>
      <c r="H80" s="11" t="e">
        <f t="shared" si="6"/>
        <v>#VALUE!</v>
      </c>
      <c r="I80" s="11" t="str">
        <f t="shared" si="11"/>
        <v/>
      </c>
      <c r="J80" s="10" t="str">
        <f>IF(Pay_Num&lt;&gt;"",Beg_Bal*(Interest_Rate/VLOOKUP(Interval,LoanLookup[],5,FALSE)),"")</f>
        <v/>
      </c>
      <c r="K80" s="11" t="e">
        <f t="shared" si="7"/>
        <v>#VALUE!</v>
      </c>
      <c r="L80" s="65">
        <f>SUM($J$13:$J80)</f>
        <v>0</v>
      </c>
      <c r="M80" s="65"/>
      <c r="N80" s="65"/>
      <c r="O80" s="4"/>
    </row>
    <row r="81" spans="2:15" ht="16.5" customHeight="1" x14ac:dyDescent="0.3">
      <c r="B81" s="8" t="str">
        <f t="shared" si="8"/>
        <v/>
      </c>
      <c r="C81" s="9" t="str">
        <f>IF(Pay_Num&lt;&gt;"",DATE(YEAR(C80)+VLOOKUP(Interval,LoanLookup[],4,FALSE),MONTH(C80)+VLOOKUP(Interval,LoanLookup[],2,FALSE),DAY(C80)+VLOOKUP(Interval,LoanLookup[],3,FALSE)),"")</f>
        <v/>
      </c>
      <c r="D81" s="11" t="str">
        <f t="shared" si="9"/>
        <v/>
      </c>
      <c r="E81" s="14" t="str">
        <f t="shared" si="12"/>
        <v/>
      </c>
      <c r="F81" s="83" t="e">
        <f t="shared" si="10"/>
        <v>#VALUE!</v>
      </c>
      <c r="G81" s="83"/>
      <c r="H81" s="11" t="e">
        <f t="shared" si="6"/>
        <v>#VALUE!</v>
      </c>
      <c r="I81" s="11" t="str">
        <f t="shared" si="11"/>
        <v/>
      </c>
      <c r="J81" s="10" t="str">
        <f>IF(Pay_Num&lt;&gt;"",Beg_Bal*(Interest_Rate/VLOOKUP(Interval,LoanLookup[],5,FALSE)),"")</f>
        <v/>
      </c>
      <c r="K81" s="11" t="e">
        <f t="shared" si="7"/>
        <v>#VALUE!</v>
      </c>
      <c r="L81" s="65">
        <f>SUM($J$13:$J81)</f>
        <v>0</v>
      </c>
      <c r="M81" s="65"/>
      <c r="N81" s="65"/>
      <c r="O81" s="4"/>
    </row>
    <row r="82" spans="2:15" ht="16.5" customHeight="1" x14ac:dyDescent="0.3">
      <c r="B82" s="8" t="str">
        <f t="shared" si="8"/>
        <v/>
      </c>
      <c r="C82" s="9" t="str">
        <f>IF(Pay_Num&lt;&gt;"",DATE(YEAR(C81)+VLOOKUP(Interval,LoanLookup[],4,FALSE),MONTH(C81)+VLOOKUP(Interval,LoanLookup[],2,FALSE),DAY(C81)+VLOOKUP(Interval,LoanLookup[],3,FALSE)),"")</f>
        <v/>
      </c>
      <c r="D82" s="11" t="str">
        <f t="shared" si="9"/>
        <v/>
      </c>
      <c r="E82" s="14" t="str">
        <f t="shared" si="12"/>
        <v/>
      </c>
      <c r="F82" s="83" t="e">
        <f t="shared" si="10"/>
        <v>#VALUE!</v>
      </c>
      <c r="G82" s="83"/>
      <c r="H82" s="11" t="e">
        <f t="shared" si="6"/>
        <v>#VALUE!</v>
      </c>
      <c r="I82" s="11" t="str">
        <f t="shared" si="11"/>
        <v/>
      </c>
      <c r="J82" s="10" t="str">
        <f>IF(Pay_Num&lt;&gt;"",Beg_Bal*(Interest_Rate/VLOOKUP(Interval,LoanLookup[],5,FALSE)),"")</f>
        <v/>
      </c>
      <c r="K82" s="11" t="e">
        <f t="shared" si="7"/>
        <v>#VALUE!</v>
      </c>
      <c r="L82" s="65">
        <f>SUM($J$13:$J82)</f>
        <v>0</v>
      </c>
      <c r="M82" s="65"/>
      <c r="N82" s="65"/>
      <c r="O82" s="4"/>
    </row>
    <row r="83" spans="2:15" ht="16.5" customHeight="1" x14ac:dyDescent="0.3">
      <c r="B83" s="8" t="str">
        <f t="shared" si="8"/>
        <v/>
      </c>
      <c r="C83" s="9" t="str">
        <f>IF(Pay_Num&lt;&gt;"",DATE(YEAR(C82)+VLOOKUP(Interval,LoanLookup[],4,FALSE),MONTH(C82)+VLOOKUP(Interval,LoanLookup[],2,FALSE),DAY(C82)+VLOOKUP(Interval,LoanLookup[],3,FALSE)),"")</f>
        <v/>
      </c>
      <c r="D83" s="11" t="str">
        <f t="shared" si="9"/>
        <v/>
      </c>
      <c r="E83" s="14" t="str">
        <f t="shared" si="12"/>
        <v/>
      </c>
      <c r="F83" s="83" t="e">
        <f t="shared" si="10"/>
        <v>#VALUE!</v>
      </c>
      <c r="G83" s="83"/>
      <c r="H83" s="11" t="e">
        <f t="shared" si="6"/>
        <v>#VALUE!</v>
      </c>
      <c r="I83" s="11" t="str">
        <f t="shared" si="11"/>
        <v/>
      </c>
      <c r="J83" s="10" t="str">
        <f>IF(Pay_Num&lt;&gt;"",Beg_Bal*(Interest_Rate/VLOOKUP(Interval,LoanLookup[],5,FALSE)),"")</f>
        <v/>
      </c>
      <c r="K83" s="11" t="e">
        <f t="shared" si="7"/>
        <v>#VALUE!</v>
      </c>
      <c r="L83" s="65">
        <f>SUM($J$13:$J83)</f>
        <v>0</v>
      </c>
      <c r="M83" s="65"/>
      <c r="N83" s="65"/>
      <c r="O83" s="4"/>
    </row>
    <row r="84" spans="2:15" ht="16.5" customHeight="1" x14ac:dyDescent="0.3">
      <c r="B84" s="8" t="str">
        <f t="shared" si="8"/>
        <v/>
      </c>
      <c r="C84" s="9" t="str">
        <f>IF(Pay_Num&lt;&gt;"",DATE(YEAR(C83)+VLOOKUP(Interval,LoanLookup[],4,FALSE),MONTH(C83)+VLOOKUP(Interval,LoanLookup[],2,FALSE),DAY(C83)+VLOOKUP(Interval,LoanLookup[],3,FALSE)),"")</f>
        <v/>
      </c>
      <c r="D84" s="11" t="str">
        <f t="shared" si="9"/>
        <v/>
      </c>
      <c r="E84" s="14" t="str">
        <f t="shared" si="12"/>
        <v/>
      </c>
      <c r="F84" s="83" t="e">
        <f t="shared" si="10"/>
        <v>#VALUE!</v>
      </c>
      <c r="G84" s="83"/>
      <c r="H84" s="11" t="e">
        <f t="shared" si="6"/>
        <v>#VALUE!</v>
      </c>
      <c r="I84" s="11" t="str">
        <f t="shared" si="11"/>
        <v/>
      </c>
      <c r="J84" s="10" t="str">
        <f>IF(Pay_Num&lt;&gt;"",Beg_Bal*(Interest_Rate/VLOOKUP(Interval,LoanLookup[],5,FALSE)),"")</f>
        <v/>
      </c>
      <c r="K84" s="11" t="e">
        <f t="shared" si="7"/>
        <v>#VALUE!</v>
      </c>
      <c r="L84" s="65">
        <f>SUM($J$13:$J84)</f>
        <v>0</v>
      </c>
      <c r="M84" s="65"/>
      <c r="N84" s="65"/>
      <c r="O84" s="4"/>
    </row>
    <row r="85" spans="2:15" ht="16.5" customHeight="1" x14ac:dyDescent="0.3">
      <c r="B85" s="8" t="str">
        <f t="shared" si="8"/>
        <v/>
      </c>
      <c r="C85" s="9" t="str">
        <f>IF(Pay_Num&lt;&gt;"",DATE(YEAR(C84)+VLOOKUP(Interval,LoanLookup[],4,FALSE),MONTH(C84)+VLOOKUP(Interval,LoanLookup[],2,FALSE),DAY(C84)+VLOOKUP(Interval,LoanLookup[],3,FALSE)),"")</f>
        <v/>
      </c>
      <c r="D85" s="11" t="str">
        <f t="shared" si="9"/>
        <v/>
      </c>
      <c r="E85" s="14" t="str">
        <f t="shared" si="12"/>
        <v/>
      </c>
      <c r="F85" s="83" t="e">
        <f t="shared" si="10"/>
        <v>#VALUE!</v>
      </c>
      <c r="G85" s="83"/>
      <c r="H85" s="11" t="e">
        <f t="shared" si="6"/>
        <v>#VALUE!</v>
      </c>
      <c r="I85" s="11" t="str">
        <f t="shared" si="11"/>
        <v/>
      </c>
      <c r="J85" s="10" t="str">
        <f>IF(Pay_Num&lt;&gt;"",Beg_Bal*(Interest_Rate/VLOOKUP(Interval,LoanLookup[],5,FALSE)),"")</f>
        <v/>
      </c>
      <c r="K85" s="11" t="e">
        <f t="shared" si="7"/>
        <v>#VALUE!</v>
      </c>
      <c r="L85" s="65">
        <f>SUM($J$13:$J85)</f>
        <v>0</v>
      </c>
      <c r="M85" s="65"/>
      <c r="N85" s="65"/>
      <c r="O85" s="4"/>
    </row>
    <row r="86" spans="2:15" ht="16.5" customHeight="1" x14ac:dyDescent="0.3">
      <c r="B86" s="8" t="str">
        <f t="shared" si="8"/>
        <v/>
      </c>
      <c r="C86" s="9" t="str">
        <f>IF(Pay_Num&lt;&gt;"",DATE(YEAR(C85)+VLOOKUP(Interval,LoanLookup[],4,FALSE),MONTH(C85)+VLOOKUP(Interval,LoanLookup[],2,FALSE),DAY(C85)+VLOOKUP(Interval,LoanLookup[],3,FALSE)),"")</f>
        <v/>
      </c>
      <c r="D86" s="11" t="str">
        <f t="shared" si="9"/>
        <v/>
      </c>
      <c r="E86" s="14" t="str">
        <f t="shared" si="12"/>
        <v/>
      </c>
      <c r="F86" s="83" t="e">
        <f t="shared" si="10"/>
        <v>#VALUE!</v>
      </c>
      <c r="G86" s="83"/>
      <c r="H86" s="11" t="e">
        <f t="shared" si="6"/>
        <v>#VALUE!</v>
      </c>
      <c r="I86" s="11" t="str">
        <f t="shared" si="11"/>
        <v/>
      </c>
      <c r="J86" s="10" t="str">
        <f>IF(Pay_Num&lt;&gt;"",Beg_Bal*(Interest_Rate/VLOOKUP(Interval,LoanLookup[],5,FALSE)),"")</f>
        <v/>
      </c>
      <c r="K86" s="11" t="e">
        <f t="shared" si="7"/>
        <v>#VALUE!</v>
      </c>
      <c r="L86" s="65">
        <f>SUM($J$13:$J86)</f>
        <v>0</v>
      </c>
      <c r="M86" s="65"/>
      <c r="N86" s="65"/>
      <c r="O86" s="4"/>
    </row>
    <row r="87" spans="2:15" ht="16.5" customHeight="1" x14ac:dyDescent="0.3">
      <c r="B87" s="8" t="str">
        <f t="shared" si="8"/>
        <v/>
      </c>
      <c r="C87" s="9" t="str">
        <f>IF(Pay_Num&lt;&gt;"",DATE(YEAR(C86)+VLOOKUP(Interval,LoanLookup[],4,FALSE),MONTH(C86)+VLOOKUP(Interval,LoanLookup[],2,FALSE),DAY(C86)+VLOOKUP(Interval,LoanLookup[],3,FALSE)),"")</f>
        <v/>
      </c>
      <c r="D87" s="11" t="str">
        <f t="shared" si="9"/>
        <v/>
      </c>
      <c r="E87" s="14" t="str">
        <f t="shared" si="12"/>
        <v/>
      </c>
      <c r="F87" s="83" t="e">
        <f t="shared" si="10"/>
        <v>#VALUE!</v>
      </c>
      <c r="G87" s="83"/>
      <c r="H87" s="11" t="e">
        <f t="shared" si="6"/>
        <v>#VALUE!</v>
      </c>
      <c r="I87" s="11" t="str">
        <f t="shared" si="11"/>
        <v/>
      </c>
      <c r="J87" s="10" t="str">
        <f>IF(Pay_Num&lt;&gt;"",Beg_Bal*(Interest_Rate/VLOOKUP(Interval,LoanLookup[],5,FALSE)),"")</f>
        <v/>
      </c>
      <c r="K87" s="11" t="e">
        <f t="shared" si="7"/>
        <v>#VALUE!</v>
      </c>
      <c r="L87" s="65">
        <f>SUM($J$13:$J87)</f>
        <v>0</v>
      </c>
      <c r="M87" s="65"/>
      <c r="N87" s="65"/>
      <c r="O87" s="4"/>
    </row>
    <row r="88" spans="2:15" ht="16.5" customHeight="1" x14ac:dyDescent="0.3">
      <c r="B88" s="8" t="str">
        <f t="shared" si="8"/>
        <v/>
      </c>
      <c r="C88" s="9" t="str">
        <f>IF(Pay_Num&lt;&gt;"",DATE(YEAR(C87)+VLOOKUP(Interval,LoanLookup[],4,FALSE),MONTH(C87)+VLOOKUP(Interval,LoanLookup[],2,FALSE),DAY(C87)+VLOOKUP(Interval,LoanLookup[],3,FALSE)),"")</f>
        <v/>
      </c>
      <c r="D88" s="11" t="str">
        <f t="shared" si="9"/>
        <v/>
      </c>
      <c r="E88" s="14" t="str">
        <f t="shared" si="12"/>
        <v/>
      </c>
      <c r="F88" s="83" t="e">
        <f t="shared" si="10"/>
        <v>#VALUE!</v>
      </c>
      <c r="G88" s="83"/>
      <c r="H88" s="11" t="e">
        <f t="shared" si="6"/>
        <v>#VALUE!</v>
      </c>
      <c r="I88" s="11" t="str">
        <f t="shared" si="11"/>
        <v/>
      </c>
      <c r="J88" s="10" t="str">
        <f>IF(Pay_Num&lt;&gt;"",Beg_Bal*(Interest_Rate/VLOOKUP(Interval,LoanLookup[],5,FALSE)),"")</f>
        <v/>
      </c>
      <c r="K88" s="11" t="e">
        <f t="shared" si="7"/>
        <v>#VALUE!</v>
      </c>
      <c r="L88" s="65">
        <f>SUM($J$13:$J88)</f>
        <v>0</v>
      </c>
      <c r="M88" s="65"/>
      <c r="N88" s="65"/>
      <c r="O88" s="4"/>
    </row>
    <row r="89" spans="2:15" ht="16.5" customHeight="1" x14ac:dyDescent="0.3">
      <c r="B89" s="8" t="str">
        <f t="shared" si="8"/>
        <v/>
      </c>
      <c r="C89" s="9" t="str">
        <f>IF(Pay_Num&lt;&gt;"",DATE(YEAR(C88)+VLOOKUP(Interval,LoanLookup[],4,FALSE),MONTH(C88)+VLOOKUP(Interval,LoanLookup[],2,FALSE),DAY(C88)+VLOOKUP(Interval,LoanLookup[],3,FALSE)),"")</f>
        <v/>
      </c>
      <c r="D89" s="11" t="str">
        <f t="shared" si="9"/>
        <v/>
      </c>
      <c r="E89" s="14" t="str">
        <f t="shared" si="12"/>
        <v/>
      </c>
      <c r="F89" s="83" t="e">
        <f t="shared" si="10"/>
        <v>#VALUE!</v>
      </c>
      <c r="G89" s="83"/>
      <c r="H89" s="11" t="e">
        <f t="shared" si="6"/>
        <v>#VALUE!</v>
      </c>
      <c r="I89" s="11" t="str">
        <f t="shared" si="11"/>
        <v/>
      </c>
      <c r="J89" s="10" t="str">
        <f>IF(Pay_Num&lt;&gt;"",Beg_Bal*(Interest_Rate/VLOOKUP(Interval,LoanLookup[],5,FALSE)),"")</f>
        <v/>
      </c>
      <c r="K89" s="11" t="e">
        <f t="shared" si="7"/>
        <v>#VALUE!</v>
      </c>
      <c r="L89" s="65">
        <f>SUM($J$13:$J89)</f>
        <v>0</v>
      </c>
      <c r="M89" s="65"/>
      <c r="N89" s="65"/>
      <c r="O89" s="4"/>
    </row>
    <row r="90" spans="2:15" ht="16.5" customHeight="1" x14ac:dyDescent="0.3">
      <c r="B90" s="8" t="str">
        <f t="shared" si="8"/>
        <v/>
      </c>
      <c r="C90" s="9" t="str">
        <f>IF(Pay_Num&lt;&gt;"",DATE(YEAR(C89)+VLOOKUP(Interval,LoanLookup[],4,FALSE),MONTH(C89)+VLOOKUP(Interval,LoanLookup[],2,FALSE),DAY(C89)+VLOOKUP(Interval,LoanLookup[],3,FALSE)),"")</f>
        <v/>
      </c>
      <c r="D90" s="11" t="str">
        <f t="shared" si="9"/>
        <v/>
      </c>
      <c r="E90" s="14" t="str">
        <f t="shared" si="12"/>
        <v/>
      </c>
      <c r="F90" s="83" t="e">
        <f t="shared" si="10"/>
        <v>#VALUE!</v>
      </c>
      <c r="G90" s="83"/>
      <c r="H90" s="11" t="e">
        <f t="shared" si="6"/>
        <v>#VALUE!</v>
      </c>
      <c r="I90" s="11" t="str">
        <f t="shared" si="11"/>
        <v/>
      </c>
      <c r="J90" s="10" t="str">
        <f>IF(Pay_Num&lt;&gt;"",Beg_Bal*(Interest_Rate/VLOOKUP(Interval,LoanLookup[],5,FALSE)),"")</f>
        <v/>
      </c>
      <c r="K90" s="11" t="e">
        <f t="shared" si="7"/>
        <v>#VALUE!</v>
      </c>
      <c r="L90" s="65">
        <f>SUM($J$13:$J90)</f>
        <v>0</v>
      </c>
      <c r="M90" s="65"/>
      <c r="N90" s="65"/>
      <c r="O90" s="4"/>
    </row>
    <row r="91" spans="2:15" ht="16.5" customHeight="1" x14ac:dyDescent="0.3">
      <c r="B91" s="8" t="str">
        <f t="shared" si="8"/>
        <v/>
      </c>
      <c r="C91" s="9" t="str">
        <f>IF(Pay_Num&lt;&gt;"",DATE(YEAR(C90)+VLOOKUP(Interval,LoanLookup[],4,FALSE),MONTH(C90)+VLOOKUP(Interval,LoanLookup[],2,FALSE),DAY(C90)+VLOOKUP(Interval,LoanLookup[],3,FALSE)),"")</f>
        <v/>
      </c>
      <c r="D91" s="11" t="str">
        <f t="shared" si="9"/>
        <v/>
      </c>
      <c r="E91" s="14" t="str">
        <f t="shared" si="12"/>
        <v/>
      </c>
      <c r="F91" s="83" t="e">
        <f t="shared" si="10"/>
        <v>#VALUE!</v>
      </c>
      <c r="G91" s="83"/>
      <c r="H91" s="11" t="e">
        <f t="shared" si="6"/>
        <v>#VALUE!</v>
      </c>
      <c r="I91" s="11" t="str">
        <f t="shared" si="11"/>
        <v/>
      </c>
      <c r="J91" s="10" t="str">
        <f>IF(Pay_Num&lt;&gt;"",Beg_Bal*(Interest_Rate/VLOOKUP(Interval,LoanLookup[],5,FALSE)),"")</f>
        <v/>
      </c>
      <c r="K91" s="11" t="e">
        <f t="shared" si="7"/>
        <v>#VALUE!</v>
      </c>
      <c r="L91" s="65">
        <f>SUM($J$13:$J91)</f>
        <v>0</v>
      </c>
      <c r="M91" s="65"/>
      <c r="N91" s="65"/>
      <c r="O91" s="4"/>
    </row>
    <row r="92" spans="2:15" ht="16.5" customHeight="1" x14ac:dyDescent="0.3">
      <c r="B92" s="8" t="str">
        <f t="shared" si="8"/>
        <v/>
      </c>
      <c r="C92" s="9" t="str">
        <f>IF(Pay_Num&lt;&gt;"",DATE(YEAR(C91)+VLOOKUP(Interval,LoanLookup[],4,FALSE),MONTH(C91)+VLOOKUP(Interval,LoanLookup[],2,FALSE),DAY(C91)+VLOOKUP(Interval,LoanLookup[],3,FALSE)),"")</f>
        <v/>
      </c>
      <c r="D92" s="11" t="str">
        <f t="shared" si="9"/>
        <v/>
      </c>
      <c r="E92" s="14" t="str">
        <f t="shared" si="12"/>
        <v/>
      </c>
      <c r="F92" s="83" t="e">
        <f t="shared" si="10"/>
        <v>#VALUE!</v>
      </c>
      <c r="G92" s="83"/>
      <c r="H92" s="11" t="e">
        <f t="shared" si="6"/>
        <v>#VALUE!</v>
      </c>
      <c r="I92" s="11" t="str">
        <f t="shared" si="11"/>
        <v/>
      </c>
      <c r="J92" s="10" t="str">
        <f>IF(Pay_Num&lt;&gt;"",Beg_Bal*(Interest_Rate/VLOOKUP(Interval,LoanLookup[],5,FALSE)),"")</f>
        <v/>
      </c>
      <c r="K92" s="11" t="e">
        <f t="shared" si="7"/>
        <v>#VALUE!</v>
      </c>
      <c r="L92" s="65">
        <f>SUM($J$13:$J92)</f>
        <v>0</v>
      </c>
      <c r="M92" s="65"/>
      <c r="N92" s="65"/>
      <c r="O92" s="4"/>
    </row>
    <row r="93" spans="2:15" ht="16.5" customHeight="1" x14ac:dyDescent="0.3">
      <c r="B93" s="8" t="str">
        <f t="shared" si="8"/>
        <v/>
      </c>
      <c r="C93" s="9" t="str">
        <f>IF(Pay_Num&lt;&gt;"",DATE(YEAR(C92)+VLOOKUP(Interval,LoanLookup[],4,FALSE),MONTH(C92)+VLOOKUP(Interval,LoanLookup[],2,FALSE),DAY(C92)+VLOOKUP(Interval,LoanLookup[],3,FALSE)),"")</f>
        <v/>
      </c>
      <c r="D93" s="11" t="str">
        <f t="shared" si="9"/>
        <v/>
      </c>
      <c r="E93" s="14" t="str">
        <f t="shared" si="12"/>
        <v/>
      </c>
      <c r="F93" s="83" t="e">
        <f t="shared" si="10"/>
        <v>#VALUE!</v>
      </c>
      <c r="G93" s="83"/>
      <c r="H93" s="11" t="e">
        <f t="shared" si="6"/>
        <v>#VALUE!</v>
      </c>
      <c r="I93" s="11" t="str">
        <f t="shared" si="11"/>
        <v/>
      </c>
      <c r="J93" s="10" t="str">
        <f>IF(Pay_Num&lt;&gt;"",Beg_Bal*(Interest_Rate/VLOOKUP(Interval,LoanLookup[],5,FALSE)),"")</f>
        <v/>
      </c>
      <c r="K93" s="11" t="e">
        <f t="shared" si="7"/>
        <v>#VALUE!</v>
      </c>
      <c r="L93" s="65">
        <f>SUM($J$13:$J93)</f>
        <v>0</v>
      </c>
      <c r="M93" s="65"/>
      <c r="N93" s="65"/>
      <c r="O93" s="4"/>
    </row>
    <row r="94" spans="2:15" ht="16.5" customHeight="1" x14ac:dyDescent="0.3">
      <c r="B94" s="8" t="str">
        <f t="shared" si="8"/>
        <v/>
      </c>
      <c r="C94" s="9" t="str">
        <f>IF(Pay_Num&lt;&gt;"",DATE(YEAR(C93)+VLOOKUP(Interval,LoanLookup[],4,FALSE),MONTH(C93)+VLOOKUP(Interval,LoanLookup[],2,FALSE),DAY(C93)+VLOOKUP(Interval,LoanLookup[],3,FALSE)),"")</f>
        <v/>
      </c>
      <c r="D94" s="11" t="str">
        <f t="shared" si="9"/>
        <v/>
      </c>
      <c r="E94" s="14" t="str">
        <f t="shared" si="12"/>
        <v/>
      </c>
      <c r="F94" s="83" t="e">
        <f t="shared" si="10"/>
        <v>#VALUE!</v>
      </c>
      <c r="G94" s="83"/>
      <c r="H94" s="11" t="e">
        <f t="shared" si="6"/>
        <v>#VALUE!</v>
      </c>
      <c r="I94" s="11" t="str">
        <f t="shared" si="11"/>
        <v/>
      </c>
      <c r="J94" s="10" t="str">
        <f>IF(Pay_Num&lt;&gt;"",Beg_Bal*(Interest_Rate/VLOOKUP(Interval,LoanLookup[],5,FALSE)),"")</f>
        <v/>
      </c>
      <c r="K94" s="11" t="e">
        <f t="shared" si="7"/>
        <v>#VALUE!</v>
      </c>
      <c r="L94" s="65">
        <f>SUM($J$13:$J94)</f>
        <v>0</v>
      </c>
      <c r="M94" s="65"/>
      <c r="N94" s="65"/>
      <c r="O94" s="4"/>
    </row>
    <row r="95" spans="2:15" ht="16.5" customHeight="1" x14ac:dyDescent="0.3">
      <c r="B95" s="8" t="str">
        <f t="shared" si="8"/>
        <v/>
      </c>
      <c r="C95" s="9" t="str">
        <f>IF(Pay_Num&lt;&gt;"",DATE(YEAR(C94)+VLOOKUP(Interval,LoanLookup[],4,FALSE),MONTH(C94)+VLOOKUP(Interval,LoanLookup[],2,FALSE),DAY(C94)+VLOOKUP(Interval,LoanLookup[],3,FALSE)),"")</f>
        <v/>
      </c>
      <c r="D95" s="11" t="str">
        <f t="shared" si="9"/>
        <v/>
      </c>
      <c r="E95" s="14" t="str">
        <f t="shared" si="12"/>
        <v/>
      </c>
      <c r="F95" s="83" t="e">
        <f t="shared" si="10"/>
        <v>#VALUE!</v>
      </c>
      <c r="G95" s="83"/>
      <c r="H95" s="11" t="e">
        <f t="shared" si="6"/>
        <v>#VALUE!</v>
      </c>
      <c r="I95" s="11" t="str">
        <f t="shared" si="11"/>
        <v/>
      </c>
      <c r="J95" s="10" t="str">
        <f>IF(Pay_Num&lt;&gt;"",Beg_Bal*(Interest_Rate/VLOOKUP(Interval,LoanLookup[],5,FALSE)),"")</f>
        <v/>
      </c>
      <c r="K95" s="11" t="e">
        <f t="shared" si="7"/>
        <v>#VALUE!</v>
      </c>
      <c r="L95" s="65">
        <f>SUM($J$13:$J95)</f>
        <v>0</v>
      </c>
      <c r="M95" s="65"/>
      <c r="N95" s="65"/>
      <c r="O95" s="4"/>
    </row>
    <row r="96" spans="2:15" ht="16.5" customHeight="1" x14ac:dyDescent="0.3">
      <c r="B96" s="8" t="str">
        <f t="shared" si="8"/>
        <v/>
      </c>
      <c r="C96" s="9" t="str">
        <f>IF(Pay_Num&lt;&gt;"",DATE(YEAR(C95)+VLOOKUP(Interval,LoanLookup[],4,FALSE),MONTH(C95)+VLOOKUP(Interval,LoanLookup[],2,FALSE),DAY(C95)+VLOOKUP(Interval,LoanLookup[],3,FALSE)),"")</f>
        <v/>
      </c>
      <c r="D96" s="11" t="str">
        <f t="shared" si="9"/>
        <v/>
      </c>
      <c r="E96" s="14" t="str">
        <f t="shared" si="12"/>
        <v/>
      </c>
      <c r="F96" s="83" t="e">
        <f t="shared" si="10"/>
        <v>#VALUE!</v>
      </c>
      <c r="G96" s="83"/>
      <c r="H96" s="11" t="e">
        <f t="shared" si="6"/>
        <v>#VALUE!</v>
      </c>
      <c r="I96" s="11" t="str">
        <f t="shared" si="11"/>
        <v/>
      </c>
      <c r="J96" s="10" t="str">
        <f>IF(Pay_Num&lt;&gt;"",Beg_Bal*(Interest_Rate/VLOOKUP(Interval,LoanLookup[],5,FALSE)),"")</f>
        <v/>
      </c>
      <c r="K96" s="11" t="e">
        <f t="shared" si="7"/>
        <v>#VALUE!</v>
      </c>
      <c r="L96" s="65">
        <f>SUM($J$13:$J96)</f>
        <v>0</v>
      </c>
      <c r="M96" s="65"/>
      <c r="N96" s="65"/>
      <c r="O96" s="4"/>
    </row>
    <row r="97" spans="2:15" ht="16.5" customHeight="1" x14ac:dyDescent="0.3">
      <c r="B97" s="8" t="str">
        <f t="shared" si="8"/>
        <v/>
      </c>
      <c r="C97" s="9" t="str">
        <f>IF(Pay_Num&lt;&gt;"",DATE(YEAR(C96)+VLOOKUP(Interval,LoanLookup[],4,FALSE),MONTH(C96)+VLOOKUP(Interval,LoanLookup[],2,FALSE),DAY(C96)+VLOOKUP(Interval,LoanLookup[],3,FALSE)),"")</f>
        <v/>
      </c>
      <c r="D97" s="11" t="str">
        <f t="shared" si="9"/>
        <v/>
      </c>
      <c r="E97" s="14" t="str">
        <f t="shared" si="12"/>
        <v/>
      </c>
      <c r="F97" s="83" t="e">
        <f t="shared" si="10"/>
        <v>#VALUE!</v>
      </c>
      <c r="G97" s="83"/>
      <c r="H97" s="11" t="e">
        <f t="shared" si="6"/>
        <v>#VALUE!</v>
      </c>
      <c r="I97" s="11" t="str">
        <f t="shared" si="11"/>
        <v/>
      </c>
      <c r="J97" s="10" t="str">
        <f>IF(Pay_Num&lt;&gt;"",Beg_Bal*(Interest_Rate/VLOOKUP(Interval,LoanLookup[],5,FALSE)),"")</f>
        <v/>
      </c>
      <c r="K97" s="11" t="e">
        <f t="shared" si="7"/>
        <v>#VALUE!</v>
      </c>
      <c r="L97" s="65">
        <f>SUM($J$13:$J97)</f>
        <v>0</v>
      </c>
      <c r="M97" s="65"/>
      <c r="N97" s="65"/>
      <c r="O97" s="4"/>
    </row>
    <row r="98" spans="2:15" ht="16.5" customHeight="1" x14ac:dyDescent="0.3">
      <c r="B98" s="8" t="str">
        <f t="shared" si="8"/>
        <v/>
      </c>
      <c r="C98" s="9" t="str">
        <f>IF(Pay_Num&lt;&gt;"",DATE(YEAR(C97)+VLOOKUP(Interval,LoanLookup[],4,FALSE),MONTH(C97)+VLOOKUP(Interval,LoanLookup[],2,FALSE),DAY(C97)+VLOOKUP(Interval,LoanLookup[],3,FALSE)),"")</f>
        <v/>
      </c>
      <c r="D98" s="11" t="str">
        <f t="shared" si="9"/>
        <v/>
      </c>
      <c r="E98" s="14" t="str">
        <f t="shared" si="12"/>
        <v/>
      </c>
      <c r="F98" s="83" t="e">
        <f t="shared" si="10"/>
        <v>#VALUE!</v>
      </c>
      <c r="G98" s="83"/>
      <c r="H98" s="11" t="e">
        <f t="shared" si="6"/>
        <v>#VALUE!</v>
      </c>
      <c r="I98" s="11" t="str">
        <f t="shared" si="11"/>
        <v/>
      </c>
      <c r="J98" s="10" t="str">
        <f>IF(Pay_Num&lt;&gt;"",Beg_Bal*(Interest_Rate/VLOOKUP(Interval,LoanLookup[],5,FALSE)),"")</f>
        <v/>
      </c>
      <c r="K98" s="11" t="e">
        <f t="shared" si="7"/>
        <v>#VALUE!</v>
      </c>
      <c r="L98" s="65">
        <f>SUM($J$13:$J98)</f>
        <v>0</v>
      </c>
      <c r="M98" s="65"/>
      <c r="N98" s="65"/>
      <c r="O98" s="4"/>
    </row>
    <row r="99" spans="2:15" ht="16.5" customHeight="1" x14ac:dyDescent="0.3">
      <c r="B99" s="8" t="str">
        <f t="shared" si="8"/>
        <v/>
      </c>
      <c r="C99" s="9" t="str">
        <f>IF(Pay_Num&lt;&gt;"",DATE(YEAR(C98)+VLOOKUP(Interval,LoanLookup[],4,FALSE),MONTH(C98)+VLOOKUP(Interval,LoanLookup[],2,FALSE),DAY(C98)+VLOOKUP(Interval,LoanLookup[],3,FALSE)),"")</f>
        <v/>
      </c>
      <c r="D99" s="11" t="str">
        <f t="shared" si="9"/>
        <v/>
      </c>
      <c r="E99" s="14" t="str">
        <f t="shared" si="12"/>
        <v/>
      </c>
      <c r="F99" s="83" t="e">
        <f t="shared" si="10"/>
        <v>#VALUE!</v>
      </c>
      <c r="G99" s="83"/>
      <c r="H99" s="11" t="e">
        <f t="shared" si="6"/>
        <v>#VALUE!</v>
      </c>
      <c r="I99" s="11" t="str">
        <f t="shared" si="11"/>
        <v/>
      </c>
      <c r="J99" s="10" t="str">
        <f>IF(Pay_Num&lt;&gt;"",Beg_Bal*(Interest_Rate/VLOOKUP(Interval,LoanLookup[],5,FALSE)),"")</f>
        <v/>
      </c>
      <c r="K99" s="11" t="e">
        <f t="shared" si="7"/>
        <v>#VALUE!</v>
      </c>
      <c r="L99" s="65">
        <f>SUM($J$13:$J99)</f>
        <v>0</v>
      </c>
      <c r="M99" s="65"/>
      <c r="N99" s="65"/>
      <c r="O99" s="4"/>
    </row>
    <row r="100" spans="2:15" ht="16.5" customHeight="1" x14ac:dyDescent="0.3">
      <c r="B100" s="8" t="str">
        <f t="shared" si="8"/>
        <v/>
      </c>
      <c r="C100" s="9" t="str">
        <f>IF(Pay_Num&lt;&gt;"",DATE(YEAR(C99)+VLOOKUP(Interval,LoanLookup[],4,FALSE),MONTH(C99)+VLOOKUP(Interval,LoanLookup[],2,FALSE),DAY(C99)+VLOOKUP(Interval,LoanLookup[],3,FALSE)),"")</f>
        <v/>
      </c>
      <c r="D100" s="11" t="str">
        <f t="shared" si="9"/>
        <v/>
      </c>
      <c r="E100" s="14" t="str">
        <f t="shared" si="12"/>
        <v/>
      </c>
      <c r="F100" s="83" t="e">
        <f t="shared" si="10"/>
        <v>#VALUE!</v>
      </c>
      <c r="G100" s="83"/>
      <c r="H100" s="11" t="e">
        <f t="shared" si="6"/>
        <v>#VALUE!</v>
      </c>
      <c r="I100" s="11" t="str">
        <f t="shared" si="11"/>
        <v/>
      </c>
      <c r="J100" s="10" t="str">
        <f>IF(Pay_Num&lt;&gt;"",Beg_Bal*(Interest_Rate/VLOOKUP(Interval,LoanLookup[],5,FALSE)),"")</f>
        <v/>
      </c>
      <c r="K100" s="11" t="e">
        <f t="shared" si="7"/>
        <v>#VALUE!</v>
      </c>
      <c r="L100" s="65">
        <f>SUM($J$13:$J100)</f>
        <v>0</v>
      </c>
      <c r="M100" s="65"/>
      <c r="N100" s="65"/>
      <c r="O100" s="4"/>
    </row>
    <row r="101" spans="2:15" ht="16.5" customHeight="1" x14ac:dyDescent="0.3">
      <c r="B101" s="8" t="str">
        <f t="shared" si="8"/>
        <v/>
      </c>
      <c r="C101" s="9" t="str">
        <f>IF(Pay_Num&lt;&gt;"",DATE(YEAR(C100)+VLOOKUP(Interval,LoanLookup[],4,FALSE),MONTH(C100)+VLOOKUP(Interval,LoanLookup[],2,FALSE),DAY(C100)+VLOOKUP(Interval,LoanLookup[],3,FALSE)),"")</f>
        <v/>
      </c>
      <c r="D101" s="11" t="str">
        <f t="shared" si="9"/>
        <v/>
      </c>
      <c r="E101" s="14" t="str">
        <f t="shared" si="12"/>
        <v/>
      </c>
      <c r="F101" s="83" t="e">
        <f t="shared" si="10"/>
        <v>#VALUE!</v>
      </c>
      <c r="G101" s="83"/>
      <c r="H101" s="11" t="e">
        <f t="shared" si="6"/>
        <v>#VALUE!</v>
      </c>
      <c r="I101" s="11" t="str">
        <f t="shared" si="11"/>
        <v/>
      </c>
      <c r="J101" s="10" t="str">
        <f>IF(Pay_Num&lt;&gt;"",Beg_Bal*(Interest_Rate/VLOOKUP(Interval,LoanLookup[],5,FALSE)),"")</f>
        <v/>
      </c>
      <c r="K101" s="11" t="e">
        <f t="shared" si="7"/>
        <v>#VALUE!</v>
      </c>
      <c r="L101" s="65">
        <f>SUM($J$13:$J101)</f>
        <v>0</v>
      </c>
      <c r="M101" s="65"/>
      <c r="N101" s="65"/>
      <c r="O101" s="4"/>
    </row>
    <row r="102" spans="2:15" ht="16.5" customHeight="1" x14ac:dyDescent="0.3">
      <c r="B102" s="8" t="str">
        <f t="shared" si="8"/>
        <v/>
      </c>
      <c r="C102" s="9" t="str">
        <f>IF(Pay_Num&lt;&gt;"",DATE(YEAR(C101)+VLOOKUP(Interval,LoanLookup[],4,FALSE),MONTH(C101)+VLOOKUP(Interval,LoanLookup[],2,FALSE),DAY(C101)+VLOOKUP(Interval,LoanLookup[],3,FALSE)),"")</f>
        <v/>
      </c>
      <c r="D102" s="11" t="str">
        <f t="shared" si="9"/>
        <v/>
      </c>
      <c r="E102" s="14" t="str">
        <f t="shared" si="12"/>
        <v/>
      </c>
      <c r="F102" s="83" t="e">
        <f t="shared" si="10"/>
        <v>#VALUE!</v>
      </c>
      <c r="G102" s="83"/>
      <c r="H102" s="11" t="e">
        <f t="shared" si="6"/>
        <v>#VALUE!</v>
      </c>
      <c r="I102" s="11" t="str">
        <f t="shared" si="11"/>
        <v/>
      </c>
      <c r="J102" s="10" t="str">
        <f>IF(Pay_Num&lt;&gt;"",Beg_Bal*(Interest_Rate/VLOOKUP(Interval,LoanLookup[],5,FALSE)),"")</f>
        <v/>
      </c>
      <c r="K102" s="11" t="e">
        <f t="shared" si="7"/>
        <v>#VALUE!</v>
      </c>
      <c r="L102" s="65">
        <f>SUM($J$13:$J102)</f>
        <v>0</v>
      </c>
      <c r="M102" s="65"/>
      <c r="N102" s="65"/>
      <c r="O102" s="4"/>
    </row>
    <row r="103" spans="2:15" ht="16.5" customHeight="1" x14ac:dyDescent="0.3">
      <c r="B103" s="8" t="str">
        <f t="shared" si="8"/>
        <v/>
      </c>
      <c r="C103" s="9" t="str">
        <f>IF(Pay_Num&lt;&gt;"",DATE(YEAR(C102)+VLOOKUP(Interval,LoanLookup[],4,FALSE),MONTH(C102)+VLOOKUP(Interval,LoanLookup[],2,FALSE),DAY(C102)+VLOOKUP(Interval,LoanLookup[],3,FALSE)),"")</f>
        <v/>
      </c>
      <c r="D103" s="11" t="str">
        <f t="shared" si="9"/>
        <v/>
      </c>
      <c r="E103" s="14" t="str">
        <f t="shared" si="12"/>
        <v/>
      </c>
      <c r="F103" s="83" t="e">
        <f t="shared" si="10"/>
        <v>#VALUE!</v>
      </c>
      <c r="G103" s="83"/>
      <c r="H103" s="11" t="e">
        <f t="shared" si="6"/>
        <v>#VALUE!</v>
      </c>
      <c r="I103" s="11" t="str">
        <f t="shared" si="11"/>
        <v/>
      </c>
      <c r="J103" s="10" t="str">
        <f>IF(Pay_Num&lt;&gt;"",Beg_Bal*(Interest_Rate/VLOOKUP(Interval,LoanLookup[],5,FALSE)),"")</f>
        <v/>
      </c>
      <c r="K103" s="11" t="e">
        <f t="shared" si="7"/>
        <v>#VALUE!</v>
      </c>
      <c r="L103" s="65">
        <f>SUM($J$13:$J103)</f>
        <v>0</v>
      </c>
      <c r="M103" s="65"/>
      <c r="N103" s="65"/>
      <c r="O103" s="4"/>
    </row>
    <row r="104" spans="2:15" ht="16.5" customHeight="1" x14ac:dyDescent="0.3">
      <c r="B104" s="8" t="str">
        <f t="shared" si="8"/>
        <v/>
      </c>
      <c r="C104" s="9" t="str">
        <f>IF(Pay_Num&lt;&gt;"",DATE(YEAR(C103)+VLOOKUP(Interval,LoanLookup[],4,FALSE),MONTH(C103)+VLOOKUP(Interval,LoanLookup[],2,FALSE),DAY(C103)+VLOOKUP(Interval,LoanLookup[],3,FALSE)),"")</f>
        <v/>
      </c>
      <c r="D104" s="11" t="str">
        <f t="shared" si="9"/>
        <v/>
      </c>
      <c r="E104" s="14" t="str">
        <f t="shared" si="12"/>
        <v/>
      </c>
      <c r="F104" s="83" t="e">
        <f t="shared" si="10"/>
        <v>#VALUE!</v>
      </c>
      <c r="G104" s="83"/>
      <c r="H104" s="11" t="e">
        <f t="shared" si="6"/>
        <v>#VALUE!</v>
      </c>
      <c r="I104" s="11" t="str">
        <f t="shared" si="11"/>
        <v/>
      </c>
      <c r="J104" s="10" t="str">
        <f>IF(Pay_Num&lt;&gt;"",Beg_Bal*(Interest_Rate/VLOOKUP(Interval,LoanLookup[],5,FALSE)),"")</f>
        <v/>
      </c>
      <c r="K104" s="11" t="e">
        <f t="shared" si="7"/>
        <v>#VALUE!</v>
      </c>
      <c r="L104" s="65">
        <f>SUM($J$13:$J104)</f>
        <v>0</v>
      </c>
      <c r="M104" s="65"/>
      <c r="N104" s="65"/>
      <c r="O104" s="4"/>
    </row>
    <row r="105" spans="2:15" ht="16.5" customHeight="1" x14ac:dyDescent="0.3">
      <c r="B105" s="8" t="str">
        <f t="shared" si="8"/>
        <v/>
      </c>
      <c r="C105" s="9" t="str">
        <f>IF(Pay_Num&lt;&gt;"",DATE(YEAR(C104)+VLOOKUP(Interval,LoanLookup[],4,FALSE),MONTH(C104)+VLOOKUP(Interval,LoanLookup[],2,FALSE),DAY(C104)+VLOOKUP(Interval,LoanLookup[],3,FALSE)),"")</f>
        <v/>
      </c>
      <c r="D105" s="11" t="str">
        <f t="shared" si="9"/>
        <v/>
      </c>
      <c r="E105" s="14" t="str">
        <f t="shared" si="12"/>
        <v/>
      </c>
      <c r="F105" s="83" t="e">
        <f t="shared" si="10"/>
        <v>#VALUE!</v>
      </c>
      <c r="G105" s="83"/>
      <c r="H105" s="11" t="e">
        <f t="shared" si="6"/>
        <v>#VALUE!</v>
      </c>
      <c r="I105" s="11" t="str">
        <f t="shared" si="11"/>
        <v/>
      </c>
      <c r="J105" s="10" t="str">
        <f>IF(Pay_Num&lt;&gt;"",Beg_Bal*(Interest_Rate/VLOOKUP(Interval,LoanLookup[],5,FALSE)),"")</f>
        <v/>
      </c>
      <c r="K105" s="11" t="e">
        <f t="shared" si="7"/>
        <v>#VALUE!</v>
      </c>
      <c r="L105" s="65">
        <f>SUM($J$13:$J105)</f>
        <v>0</v>
      </c>
      <c r="M105" s="65"/>
      <c r="N105" s="65"/>
      <c r="O105" s="4"/>
    </row>
    <row r="106" spans="2:15" ht="16.5" customHeight="1" x14ac:dyDescent="0.3">
      <c r="B106" s="8" t="str">
        <f t="shared" si="8"/>
        <v/>
      </c>
      <c r="C106" s="9" t="str">
        <f>IF(Pay_Num&lt;&gt;"",DATE(YEAR(C105)+VLOOKUP(Interval,LoanLookup[],4,FALSE),MONTH(C105)+VLOOKUP(Interval,LoanLookup[],2,FALSE),DAY(C105)+VLOOKUP(Interval,LoanLookup[],3,FALSE)),"")</f>
        <v/>
      </c>
      <c r="D106" s="11" t="str">
        <f t="shared" si="9"/>
        <v/>
      </c>
      <c r="E106" s="14" t="str">
        <f t="shared" si="12"/>
        <v/>
      </c>
      <c r="F106" s="83" t="e">
        <f t="shared" si="10"/>
        <v>#VALUE!</v>
      </c>
      <c r="G106" s="83"/>
      <c r="H106" s="11" t="e">
        <f t="shared" si="6"/>
        <v>#VALUE!</v>
      </c>
      <c r="I106" s="11" t="str">
        <f t="shared" si="11"/>
        <v/>
      </c>
      <c r="J106" s="10" t="str">
        <f>IF(Pay_Num&lt;&gt;"",Beg_Bal*(Interest_Rate/VLOOKUP(Interval,LoanLookup[],5,FALSE)),"")</f>
        <v/>
      </c>
      <c r="K106" s="11" t="e">
        <f t="shared" si="7"/>
        <v>#VALUE!</v>
      </c>
      <c r="L106" s="65">
        <f>SUM($J$13:$J106)</f>
        <v>0</v>
      </c>
      <c r="M106" s="65"/>
      <c r="N106" s="65"/>
      <c r="O106" s="4"/>
    </row>
    <row r="107" spans="2:15" ht="16.5" customHeight="1" x14ac:dyDescent="0.3">
      <c r="B107" s="8" t="str">
        <f t="shared" si="8"/>
        <v/>
      </c>
      <c r="C107" s="9" t="str">
        <f>IF(Pay_Num&lt;&gt;"",DATE(YEAR(C106)+VLOOKUP(Interval,LoanLookup[],4,FALSE),MONTH(C106)+VLOOKUP(Interval,LoanLookup[],2,FALSE),DAY(C106)+VLOOKUP(Interval,LoanLookup[],3,FALSE)),"")</f>
        <v/>
      </c>
      <c r="D107" s="11" t="str">
        <f t="shared" si="9"/>
        <v/>
      </c>
      <c r="E107" s="14" t="str">
        <f t="shared" si="12"/>
        <v/>
      </c>
      <c r="F107" s="83" t="e">
        <f t="shared" si="10"/>
        <v>#VALUE!</v>
      </c>
      <c r="G107" s="83"/>
      <c r="H107" s="11" t="e">
        <f t="shared" si="6"/>
        <v>#VALUE!</v>
      </c>
      <c r="I107" s="11" t="str">
        <f t="shared" si="11"/>
        <v/>
      </c>
      <c r="J107" s="10" t="str">
        <f>IF(Pay_Num&lt;&gt;"",Beg_Bal*(Interest_Rate/VLOOKUP(Interval,LoanLookup[],5,FALSE)),"")</f>
        <v/>
      </c>
      <c r="K107" s="11" t="e">
        <f t="shared" si="7"/>
        <v>#VALUE!</v>
      </c>
      <c r="L107" s="65">
        <f>SUM($J$13:$J107)</f>
        <v>0</v>
      </c>
      <c r="M107" s="65"/>
      <c r="N107" s="65"/>
      <c r="O107" s="4"/>
    </row>
    <row r="108" spans="2:15" ht="16.5" customHeight="1" x14ac:dyDescent="0.3">
      <c r="B108" s="8" t="str">
        <f t="shared" si="8"/>
        <v/>
      </c>
      <c r="C108" s="9" t="str">
        <f>IF(Pay_Num&lt;&gt;"",DATE(YEAR(C107)+VLOOKUP(Interval,LoanLookup[],4,FALSE),MONTH(C107)+VLOOKUP(Interval,LoanLookup[],2,FALSE),DAY(C107)+VLOOKUP(Interval,LoanLookup[],3,FALSE)),"")</f>
        <v/>
      </c>
      <c r="D108" s="11" t="str">
        <f t="shared" si="9"/>
        <v/>
      </c>
      <c r="E108" s="14" t="str">
        <f t="shared" si="12"/>
        <v/>
      </c>
      <c r="F108" s="83" t="e">
        <f t="shared" si="10"/>
        <v>#VALUE!</v>
      </c>
      <c r="G108" s="83"/>
      <c r="H108" s="11" t="e">
        <f t="shared" si="6"/>
        <v>#VALUE!</v>
      </c>
      <c r="I108" s="11" t="str">
        <f t="shared" si="11"/>
        <v/>
      </c>
      <c r="J108" s="10" t="str">
        <f>IF(Pay_Num&lt;&gt;"",Beg_Bal*(Interest_Rate/VLOOKUP(Interval,LoanLookup[],5,FALSE)),"")</f>
        <v/>
      </c>
      <c r="K108" s="11" t="e">
        <f t="shared" si="7"/>
        <v>#VALUE!</v>
      </c>
      <c r="L108" s="65">
        <f>SUM($J$13:$J108)</f>
        <v>0</v>
      </c>
      <c r="M108" s="65"/>
      <c r="N108" s="65"/>
      <c r="O108" s="4"/>
    </row>
    <row r="109" spans="2:15" ht="16.5" customHeight="1" x14ac:dyDescent="0.3">
      <c r="B109" s="8" t="str">
        <f t="shared" si="8"/>
        <v/>
      </c>
      <c r="C109" s="9" t="str">
        <f>IF(Pay_Num&lt;&gt;"",DATE(YEAR(C108)+VLOOKUP(Interval,LoanLookup[],4,FALSE),MONTH(C108)+VLOOKUP(Interval,LoanLookup[],2,FALSE),DAY(C108)+VLOOKUP(Interval,LoanLookup[],3,FALSE)),"")</f>
        <v/>
      </c>
      <c r="D109" s="11" t="str">
        <f t="shared" si="9"/>
        <v/>
      </c>
      <c r="E109" s="14" t="str">
        <f t="shared" si="12"/>
        <v/>
      </c>
      <c r="F109" s="83" t="e">
        <f t="shared" si="10"/>
        <v>#VALUE!</v>
      </c>
      <c r="G109" s="83"/>
      <c r="H109" s="11" t="e">
        <f t="shared" si="6"/>
        <v>#VALUE!</v>
      </c>
      <c r="I109" s="11" t="str">
        <f t="shared" si="11"/>
        <v/>
      </c>
      <c r="J109" s="10" t="str">
        <f>IF(Pay_Num&lt;&gt;"",Beg_Bal*(Interest_Rate/VLOOKUP(Interval,LoanLookup[],5,FALSE)),"")</f>
        <v/>
      </c>
      <c r="K109" s="11" t="e">
        <f t="shared" si="7"/>
        <v>#VALUE!</v>
      </c>
      <c r="L109" s="65">
        <f>SUM($J$13:$J109)</f>
        <v>0</v>
      </c>
      <c r="M109" s="65"/>
      <c r="N109" s="65"/>
      <c r="O109" s="4"/>
    </row>
    <row r="110" spans="2:15" ht="16.5" customHeight="1" x14ac:dyDescent="0.3">
      <c r="B110" s="8" t="str">
        <f t="shared" si="8"/>
        <v/>
      </c>
      <c r="C110" s="9" t="str">
        <f>IF(Pay_Num&lt;&gt;"",DATE(YEAR(C109)+VLOOKUP(Interval,LoanLookup[],4,FALSE),MONTH(C109)+VLOOKUP(Interval,LoanLookup[],2,FALSE),DAY(C109)+VLOOKUP(Interval,LoanLookup[],3,FALSE)),"")</f>
        <v/>
      </c>
      <c r="D110" s="11" t="str">
        <f t="shared" si="9"/>
        <v/>
      </c>
      <c r="E110" s="14" t="str">
        <f t="shared" si="12"/>
        <v/>
      </c>
      <c r="F110" s="83" t="e">
        <f t="shared" si="10"/>
        <v>#VALUE!</v>
      </c>
      <c r="G110" s="83"/>
      <c r="H110" s="11" t="e">
        <f t="shared" si="6"/>
        <v>#VALUE!</v>
      </c>
      <c r="I110" s="11" t="str">
        <f t="shared" si="11"/>
        <v/>
      </c>
      <c r="J110" s="10" t="str">
        <f>IF(Pay_Num&lt;&gt;"",Beg_Bal*(Interest_Rate/VLOOKUP(Interval,LoanLookup[],5,FALSE)),"")</f>
        <v/>
      </c>
      <c r="K110" s="11" t="e">
        <f t="shared" si="7"/>
        <v>#VALUE!</v>
      </c>
      <c r="L110" s="65">
        <f>SUM($J$13:$J110)</f>
        <v>0</v>
      </c>
      <c r="M110" s="65"/>
      <c r="N110" s="65"/>
      <c r="O110" s="4"/>
    </row>
    <row r="111" spans="2:15" ht="16.5" customHeight="1" x14ac:dyDescent="0.3">
      <c r="B111" s="8" t="str">
        <f t="shared" si="8"/>
        <v/>
      </c>
      <c r="C111" s="9" t="str">
        <f>IF(Pay_Num&lt;&gt;"",DATE(YEAR(C110)+VLOOKUP(Interval,LoanLookup[],4,FALSE),MONTH(C110)+VLOOKUP(Interval,LoanLookup[],2,FALSE),DAY(C110)+VLOOKUP(Interval,LoanLookup[],3,FALSE)),"")</f>
        <v/>
      </c>
      <c r="D111" s="11" t="str">
        <f t="shared" si="9"/>
        <v/>
      </c>
      <c r="E111" s="14" t="str">
        <f t="shared" si="12"/>
        <v/>
      </c>
      <c r="F111" s="83" t="e">
        <f t="shared" si="10"/>
        <v>#VALUE!</v>
      </c>
      <c r="G111" s="83"/>
      <c r="H111" s="11" t="e">
        <f t="shared" si="6"/>
        <v>#VALUE!</v>
      </c>
      <c r="I111" s="11" t="str">
        <f t="shared" si="11"/>
        <v/>
      </c>
      <c r="J111" s="10" t="str">
        <f>IF(Pay_Num&lt;&gt;"",Beg_Bal*(Interest_Rate/VLOOKUP(Interval,LoanLookup[],5,FALSE)),"")</f>
        <v/>
      </c>
      <c r="K111" s="11" t="e">
        <f t="shared" si="7"/>
        <v>#VALUE!</v>
      </c>
      <c r="L111" s="65">
        <f>SUM($J$13:$J111)</f>
        <v>0</v>
      </c>
      <c r="M111" s="65"/>
      <c r="N111" s="65"/>
      <c r="O111" s="4"/>
    </row>
    <row r="112" spans="2:15" ht="16.5" customHeight="1" x14ac:dyDescent="0.3">
      <c r="B112" s="8" t="str">
        <f t="shared" si="8"/>
        <v/>
      </c>
      <c r="C112" s="9" t="str">
        <f>IF(Pay_Num&lt;&gt;"",DATE(YEAR(C111)+VLOOKUP(Interval,LoanLookup[],4,FALSE),MONTH(C111)+VLOOKUP(Interval,LoanLookup[],2,FALSE),DAY(C111)+VLOOKUP(Interval,LoanLookup[],3,FALSE)),"")</f>
        <v/>
      </c>
      <c r="D112" s="11" t="str">
        <f t="shared" si="9"/>
        <v/>
      </c>
      <c r="E112" s="14" t="str">
        <f t="shared" si="12"/>
        <v/>
      </c>
      <c r="F112" s="83" t="e">
        <f t="shared" si="10"/>
        <v>#VALUE!</v>
      </c>
      <c r="G112" s="83"/>
      <c r="H112" s="11" t="e">
        <f t="shared" si="6"/>
        <v>#VALUE!</v>
      </c>
      <c r="I112" s="11" t="str">
        <f t="shared" si="11"/>
        <v/>
      </c>
      <c r="J112" s="10" t="str">
        <f>IF(Pay_Num&lt;&gt;"",Beg_Bal*(Interest_Rate/VLOOKUP(Interval,LoanLookup[],5,FALSE)),"")</f>
        <v/>
      </c>
      <c r="K112" s="11" t="e">
        <f t="shared" si="7"/>
        <v>#VALUE!</v>
      </c>
      <c r="L112" s="65">
        <f>SUM($J$13:$J112)</f>
        <v>0</v>
      </c>
      <c r="M112" s="65"/>
      <c r="N112" s="65"/>
      <c r="O112" s="4"/>
    </row>
    <row r="113" spans="2:15" ht="16.5" customHeight="1" x14ac:dyDescent="0.3">
      <c r="B113" s="8" t="str">
        <f t="shared" si="8"/>
        <v/>
      </c>
      <c r="C113" s="9" t="str">
        <f>IF(Pay_Num&lt;&gt;"",DATE(YEAR(C112)+VLOOKUP(Interval,LoanLookup[],4,FALSE),MONTH(C112)+VLOOKUP(Interval,LoanLookup[],2,FALSE),DAY(C112)+VLOOKUP(Interval,LoanLookup[],3,FALSE)),"")</f>
        <v/>
      </c>
      <c r="D113" s="11" t="str">
        <f t="shared" si="9"/>
        <v/>
      </c>
      <c r="E113" s="14" t="str">
        <f t="shared" si="12"/>
        <v/>
      </c>
      <c r="F113" s="83" t="e">
        <f t="shared" si="10"/>
        <v>#VALUE!</v>
      </c>
      <c r="G113" s="83"/>
      <c r="H113" s="11" t="e">
        <f t="shared" si="6"/>
        <v>#VALUE!</v>
      </c>
      <c r="I113" s="11" t="str">
        <f t="shared" si="11"/>
        <v/>
      </c>
      <c r="J113" s="10" t="str">
        <f>IF(Pay_Num&lt;&gt;"",Beg_Bal*(Interest_Rate/VLOOKUP(Interval,LoanLookup[],5,FALSE)),"")</f>
        <v/>
      </c>
      <c r="K113" s="11" t="e">
        <f t="shared" si="7"/>
        <v>#VALUE!</v>
      </c>
      <c r="L113" s="65">
        <f>SUM($J$13:$J113)</f>
        <v>0</v>
      </c>
      <c r="M113" s="65"/>
      <c r="N113" s="65"/>
      <c r="O113" s="4"/>
    </row>
    <row r="114" spans="2:15" ht="16.5" customHeight="1" x14ac:dyDescent="0.3">
      <c r="B114" s="8" t="str">
        <f t="shared" si="8"/>
        <v/>
      </c>
      <c r="C114" s="9" t="str">
        <f>IF(Pay_Num&lt;&gt;"",DATE(YEAR(C113)+VLOOKUP(Interval,LoanLookup[],4,FALSE),MONTH(C113)+VLOOKUP(Interval,LoanLookup[],2,FALSE),DAY(C113)+VLOOKUP(Interval,LoanLookup[],3,FALSE)),"")</f>
        <v/>
      </c>
      <c r="D114" s="11" t="str">
        <f t="shared" si="9"/>
        <v/>
      </c>
      <c r="E114" s="14" t="str">
        <f t="shared" si="12"/>
        <v/>
      </c>
      <c r="F114" s="83" t="e">
        <f t="shared" si="10"/>
        <v>#VALUE!</v>
      </c>
      <c r="G114" s="83"/>
      <c r="H114" s="11" t="e">
        <f t="shared" si="6"/>
        <v>#VALUE!</v>
      </c>
      <c r="I114" s="11" t="str">
        <f t="shared" si="11"/>
        <v/>
      </c>
      <c r="J114" s="10" t="str">
        <f>IF(Pay_Num&lt;&gt;"",Beg_Bal*(Interest_Rate/VLOOKUP(Interval,LoanLookup[],5,FALSE)),"")</f>
        <v/>
      </c>
      <c r="K114" s="11" t="e">
        <f t="shared" si="7"/>
        <v>#VALUE!</v>
      </c>
      <c r="L114" s="65">
        <f>SUM($J$13:$J114)</f>
        <v>0</v>
      </c>
      <c r="M114" s="65"/>
      <c r="N114" s="65"/>
      <c r="O114" s="4"/>
    </row>
    <row r="115" spans="2:15" ht="16.5" customHeight="1" x14ac:dyDescent="0.3">
      <c r="B115" s="8" t="str">
        <f t="shared" si="8"/>
        <v/>
      </c>
      <c r="C115" s="9" t="str">
        <f>IF(Pay_Num&lt;&gt;"",DATE(YEAR(C114)+VLOOKUP(Interval,LoanLookup[],4,FALSE),MONTH(C114)+VLOOKUP(Interval,LoanLookup[],2,FALSE),DAY(C114)+VLOOKUP(Interval,LoanLookup[],3,FALSE)),"")</f>
        <v/>
      </c>
      <c r="D115" s="11" t="str">
        <f t="shared" si="9"/>
        <v/>
      </c>
      <c r="E115" s="14" t="str">
        <f t="shared" si="12"/>
        <v/>
      </c>
      <c r="F115" s="83" t="e">
        <f t="shared" si="10"/>
        <v>#VALUE!</v>
      </c>
      <c r="G115" s="83"/>
      <c r="H115" s="11" t="e">
        <f t="shared" si="6"/>
        <v>#VALUE!</v>
      </c>
      <c r="I115" s="11" t="str">
        <f t="shared" si="11"/>
        <v/>
      </c>
      <c r="J115" s="10" t="str">
        <f>IF(Pay_Num&lt;&gt;"",Beg_Bal*(Interest_Rate/VLOOKUP(Interval,LoanLookup[],5,FALSE)),"")</f>
        <v/>
      </c>
      <c r="K115" s="11" t="e">
        <f t="shared" si="7"/>
        <v>#VALUE!</v>
      </c>
      <c r="L115" s="65">
        <f>SUM($J$13:$J115)</f>
        <v>0</v>
      </c>
      <c r="M115" s="65"/>
      <c r="N115" s="65"/>
      <c r="O115" s="4"/>
    </row>
    <row r="116" spans="2:15" ht="16.5" customHeight="1" x14ac:dyDescent="0.3">
      <c r="B116" s="8" t="str">
        <f t="shared" si="8"/>
        <v/>
      </c>
      <c r="C116" s="9" t="str">
        <f>IF(Pay_Num&lt;&gt;"",DATE(YEAR(C115)+VLOOKUP(Interval,LoanLookup[],4,FALSE),MONTH(C115)+VLOOKUP(Interval,LoanLookup[],2,FALSE),DAY(C115)+VLOOKUP(Interval,LoanLookup[],3,FALSE)),"")</f>
        <v/>
      </c>
      <c r="D116" s="11" t="str">
        <f t="shared" si="9"/>
        <v/>
      </c>
      <c r="E116" s="14" t="str">
        <f t="shared" si="12"/>
        <v/>
      </c>
      <c r="F116" s="83" t="e">
        <f t="shared" si="10"/>
        <v>#VALUE!</v>
      </c>
      <c r="G116" s="83"/>
      <c r="H116" s="11" t="e">
        <f t="shared" si="6"/>
        <v>#VALUE!</v>
      </c>
      <c r="I116" s="11" t="str">
        <f t="shared" si="11"/>
        <v/>
      </c>
      <c r="J116" s="10" t="str">
        <f>IF(Pay_Num&lt;&gt;"",Beg_Bal*(Interest_Rate/VLOOKUP(Interval,LoanLookup[],5,FALSE)),"")</f>
        <v/>
      </c>
      <c r="K116" s="11" t="e">
        <f t="shared" si="7"/>
        <v>#VALUE!</v>
      </c>
      <c r="L116" s="65">
        <f>SUM($J$13:$J116)</f>
        <v>0</v>
      </c>
      <c r="M116" s="65"/>
      <c r="N116" s="65"/>
      <c r="O116" s="4"/>
    </row>
    <row r="117" spans="2:15" ht="16.5" customHeight="1" x14ac:dyDescent="0.3">
      <c r="B117" s="8" t="str">
        <f t="shared" si="8"/>
        <v/>
      </c>
      <c r="C117" s="9" t="str">
        <f>IF(Pay_Num&lt;&gt;"",DATE(YEAR(C116)+VLOOKUP(Interval,LoanLookup[],4,FALSE),MONTH(C116)+VLOOKUP(Interval,LoanLookup[],2,FALSE),DAY(C116)+VLOOKUP(Interval,LoanLookup[],3,FALSE)),"")</f>
        <v/>
      </c>
      <c r="D117" s="11" t="str">
        <f t="shared" si="9"/>
        <v/>
      </c>
      <c r="E117" s="14" t="str">
        <f t="shared" si="12"/>
        <v/>
      </c>
      <c r="F117" s="83" t="e">
        <f t="shared" si="10"/>
        <v>#VALUE!</v>
      </c>
      <c r="G117" s="83"/>
      <c r="H117" s="11" t="e">
        <f t="shared" si="6"/>
        <v>#VALUE!</v>
      </c>
      <c r="I117" s="11" t="str">
        <f t="shared" si="11"/>
        <v/>
      </c>
      <c r="J117" s="10" t="str">
        <f>IF(Pay_Num&lt;&gt;"",Beg_Bal*(Interest_Rate/VLOOKUP(Interval,LoanLookup[],5,FALSE)),"")</f>
        <v/>
      </c>
      <c r="K117" s="11" t="e">
        <f t="shared" si="7"/>
        <v>#VALUE!</v>
      </c>
      <c r="L117" s="65">
        <f>SUM($J$13:$J117)</f>
        <v>0</v>
      </c>
      <c r="M117" s="65"/>
      <c r="N117" s="65"/>
      <c r="O117" s="4"/>
    </row>
    <row r="118" spans="2:15" ht="16.5" customHeight="1" x14ac:dyDescent="0.3">
      <c r="B118" s="8" t="str">
        <f t="shared" si="8"/>
        <v/>
      </c>
      <c r="C118" s="9" t="str">
        <f>IF(Pay_Num&lt;&gt;"",DATE(YEAR(C117)+VLOOKUP(Interval,LoanLookup[],4,FALSE),MONTH(C117)+VLOOKUP(Interval,LoanLookup[],2,FALSE),DAY(C117)+VLOOKUP(Interval,LoanLookup[],3,FALSE)),"")</f>
        <v/>
      </c>
      <c r="D118" s="11" t="str">
        <f t="shared" si="9"/>
        <v/>
      </c>
      <c r="E118" s="14" t="str">
        <f t="shared" si="12"/>
        <v/>
      </c>
      <c r="F118" s="83" t="e">
        <f t="shared" si="10"/>
        <v>#VALUE!</v>
      </c>
      <c r="G118" s="83"/>
      <c r="H118" s="11" t="e">
        <f t="shared" si="6"/>
        <v>#VALUE!</v>
      </c>
      <c r="I118" s="11" t="str">
        <f t="shared" si="11"/>
        <v/>
      </c>
      <c r="J118" s="10" t="str">
        <f>IF(Pay_Num&lt;&gt;"",Beg_Bal*(Interest_Rate/VLOOKUP(Interval,LoanLookup[],5,FALSE)),"")</f>
        <v/>
      </c>
      <c r="K118" s="11" t="e">
        <f t="shared" si="7"/>
        <v>#VALUE!</v>
      </c>
      <c r="L118" s="65">
        <f>SUM($J$13:$J118)</f>
        <v>0</v>
      </c>
      <c r="M118" s="65"/>
      <c r="N118" s="65"/>
      <c r="O118" s="4"/>
    </row>
    <row r="119" spans="2:15" ht="16.5" customHeight="1" x14ac:dyDescent="0.3">
      <c r="B119" s="8" t="str">
        <f t="shared" si="8"/>
        <v/>
      </c>
      <c r="C119" s="9" t="str">
        <f>IF(Pay_Num&lt;&gt;"",DATE(YEAR(C118)+VLOOKUP(Interval,LoanLookup[],4,FALSE),MONTH(C118)+VLOOKUP(Interval,LoanLookup[],2,FALSE),DAY(C118)+VLOOKUP(Interval,LoanLookup[],3,FALSE)),"")</f>
        <v/>
      </c>
      <c r="D119" s="11" t="str">
        <f t="shared" si="9"/>
        <v/>
      </c>
      <c r="E119" s="14" t="str">
        <f t="shared" si="12"/>
        <v/>
      </c>
      <c r="F119" s="83" t="e">
        <f t="shared" si="10"/>
        <v>#VALUE!</v>
      </c>
      <c r="G119" s="83"/>
      <c r="H119" s="11" t="e">
        <f t="shared" si="6"/>
        <v>#VALUE!</v>
      </c>
      <c r="I119" s="11" t="str">
        <f t="shared" si="11"/>
        <v/>
      </c>
      <c r="J119" s="10" t="str">
        <f>IF(Pay_Num&lt;&gt;"",Beg_Bal*(Interest_Rate/VLOOKUP(Interval,LoanLookup[],5,FALSE)),"")</f>
        <v/>
      </c>
      <c r="K119" s="11" t="e">
        <f t="shared" si="7"/>
        <v>#VALUE!</v>
      </c>
      <c r="L119" s="65">
        <f>SUM($J$13:$J119)</f>
        <v>0</v>
      </c>
      <c r="M119" s="65"/>
      <c r="N119" s="65"/>
      <c r="O119" s="4"/>
    </row>
    <row r="120" spans="2:15" ht="16.5" customHeight="1" x14ac:dyDescent="0.3">
      <c r="B120" s="8" t="str">
        <f t="shared" si="8"/>
        <v/>
      </c>
      <c r="C120" s="9" t="str">
        <f>IF(Pay_Num&lt;&gt;"",DATE(YEAR(C119)+VLOOKUP(Interval,LoanLookup[],4,FALSE),MONTH(C119)+VLOOKUP(Interval,LoanLookup[],2,FALSE),DAY(C119)+VLOOKUP(Interval,LoanLookup[],3,FALSE)),"")</f>
        <v/>
      </c>
      <c r="D120" s="11" t="str">
        <f t="shared" si="9"/>
        <v/>
      </c>
      <c r="E120" s="14" t="str">
        <f t="shared" si="12"/>
        <v/>
      </c>
      <c r="F120" s="83" t="e">
        <f t="shared" si="10"/>
        <v>#VALUE!</v>
      </c>
      <c r="G120" s="83"/>
      <c r="H120" s="11" t="e">
        <f t="shared" si="6"/>
        <v>#VALUE!</v>
      </c>
      <c r="I120" s="11" t="str">
        <f t="shared" si="11"/>
        <v/>
      </c>
      <c r="J120" s="10" t="str">
        <f>IF(Pay_Num&lt;&gt;"",Beg_Bal*(Interest_Rate/VLOOKUP(Interval,LoanLookup[],5,FALSE)),"")</f>
        <v/>
      </c>
      <c r="K120" s="11" t="e">
        <f t="shared" si="7"/>
        <v>#VALUE!</v>
      </c>
      <c r="L120" s="65">
        <f>SUM($J$13:$J120)</f>
        <v>0</v>
      </c>
      <c r="M120" s="65"/>
      <c r="N120" s="65"/>
      <c r="O120" s="4"/>
    </row>
    <row r="121" spans="2:15" ht="16.5" customHeight="1" x14ac:dyDescent="0.3">
      <c r="B121" s="8" t="str">
        <f t="shared" si="8"/>
        <v/>
      </c>
      <c r="C121" s="9" t="str">
        <f>IF(Pay_Num&lt;&gt;"",DATE(YEAR(C120)+VLOOKUP(Interval,LoanLookup[],4,FALSE),MONTH(C120)+VLOOKUP(Interval,LoanLookup[],2,FALSE),DAY(C120)+VLOOKUP(Interval,LoanLookup[],3,FALSE)),"")</f>
        <v/>
      </c>
      <c r="D121" s="11" t="str">
        <f t="shared" si="9"/>
        <v/>
      </c>
      <c r="E121" s="14" t="str">
        <f t="shared" si="12"/>
        <v/>
      </c>
      <c r="F121" s="83" t="e">
        <f t="shared" si="10"/>
        <v>#VALUE!</v>
      </c>
      <c r="G121" s="83"/>
      <c r="H121" s="11" t="e">
        <f t="shared" si="6"/>
        <v>#VALUE!</v>
      </c>
      <c r="I121" s="11" t="str">
        <f t="shared" si="11"/>
        <v/>
      </c>
      <c r="J121" s="10" t="str">
        <f>IF(Pay_Num&lt;&gt;"",Beg_Bal*(Interest_Rate/VLOOKUP(Interval,LoanLookup[],5,FALSE)),"")</f>
        <v/>
      </c>
      <c r="K121" s="11" t="e">
        <f t="shared" si="7"/>
        <v>#VALUE!</v>
      </c>
      <c r="L121" s="65">
        <f>SUM($J$13:$J121)</f>
        <v>0</v>
      </c>
      <c r="M121" s="65"/>
      <c r="N121" s="65"/>
      <c r="O121" s="4"/>
    </row>
    <row r="122" spans="2:15" ht="16.5" customHeight="1" x14ac:dyDescent="0.3">
      <c r="B122" s="8" t="str">
        <f t="shared" si="8"/>
        <v/>
      </c>
      <c r="C122" s="9" t="str">
        <f>IF(Pay_Num&lt;&gt;"",DATE(YEAR(C121)+VLOOKUP(Interval,LoanLookup[],4,FALSE),MONTH(C121)+VLOOKUP(Interval,LoanLookup[],2,FALSE),DAY(C121)+VLOOKUP(Interval,LoanLookup[],3,FALSE)),"")</f>
        <v/>
      </c>
      <c r="D122" s="11" t="str">
        <f t="shared" si="9"/>
        <v/>
      </c>
      <c r="E122" s="14" t="str">
        <f t="shared" si="12"/>
        <v/>
      </c>
      <c r="F122" s="83" t="e">
        <f t="shared" si="10"/>
        <v>#VALUE!</v>
      </c>
      <c r="G122" s="83"/>
      <c r="H122" s="11" t="e">
        <f t="shared" si="6"/>
        <v>#VALUE!</v>
      </c>
      <c r="I122" s="11" t="str">
        <f t="shared" si="11"/>
        <v/>
      </c>
      <c r="J122" s="10" t="str">
        <f>IF(Pay_Num&lt;&gt;"",Beg_Bal*(Interest_Rate/VLOOKUP(Interval,LoanLookup[],5,FALSE)),"")</f>
        <v/>
      </c>
      <c r="K122" s="11" t="e">
        <f t="shared" si="7"/>
        <v>#VALUE!</v>
      </c>
      <c r="L122" s="65">
        <f>SUM($J$13:$J122)</f>
        <v>0</v>
      </c>
      <c r="M122" s="65"/>
      <c r="N122" s="65"/>
      <c r="O122" s="4"/>
    </row>
    <row r="123" spans="2:15" ht="16.5" customHeight="1" x14ac:dyDescent="0.3">
      <c r="B123" s="8" t="str">
        <f t="shared" si="8"/>
        <v/>
      </c>
      <c r="C123" s="9" t="str">
        <f>IF(Pay_Num&lt;&gt;"",DATE(YEAR(C122)+VLOOKUP(Interval,LoanLookup[],4,FALSE),MONTH(C122)+VLOOKUP(Interval,LoanLookup[],2,FALSE),DAY(C122)+VLOOKUP(Interval,LoanLookup[],3,FALSE)),"")</f>
        <v/>
      </c>
      <c r="D123" s="11" t="str">
        <f t="shared" si="9"/>
        <v/>
      </c>
      <c r="E123" s="14" t="str">
        <f t="shared" si="12"/>
        <v/>
      </c>
      <c r="F123" s="83" t="e">
        <f t="shared" si="10"/>
        <v>#VALUE!</v>
      </c>
      <c r="G123" s="83"/>
      <c r="H123" s="11" t="e">
        <f t="shared" si="6"/>
        <v>#VALUE!</v>
      </c>
      <c r="I123" s="11" t="str">
        <f t="shared" si="11"/>
        <v/>
      </c>
      <c r="J123" s="10" t="str">
        <f>IF(Pay_Num&lt;&gt;"",Beg_Bal*(Interest_Rate/VLOOKUP(Interval,LoanLookup[],5,FALSE)),"")</f>
        <v/>
      </c>
      <c r="K123" s="11" t="e">
        <f t="shared" si="7"/>
        <v>#VALUE!</v>
      </c>
      <c r="L123" s="65">
        <f>SUM($J$13:$J123)</f>
        <v>0</v>
      </c>
      <c r="M123" s="65"/>
      <c r="N123" s="65"/>
      <c r="O123" s="4"/>
    </row>
    <row r="124" spans="2:15" ht="16.5" customHeight="1" x14ac:dyDescent="0.3">
      <c r="B124" s="8" t="str">
        <f t="shared" si="8"/>
        <v/>
      </c>
      <c r="C124" s="9" t="str">
        <f>IF(Pay_Num&lt;&gt;"",DATE(YEAR(C123)+VLOOKUP(Interval,LoanLookup[],4,FALSE),MONTH(C123)+VLOOKUP(Interval,LoanLookup[],2,FALSE),DAY(C123)+VLOOKUP(Interval,LoanLookup[],3,FALSE)),"")</f>
        <v/>
      </c>
      <c r="D124" s="11" t="str">
        <f t="shared" si="9"/>
        <v/>
      </c>
      <c r="E124" s="14" t="str">
        <f t="shared" si="12"/>
        <v/>
      </c>
      <c r="F124" s="83" t="e">
        <f t="shared" si="10"/>
        <v>#VALUE!</v>
      </c>
      <c r="G124" s="83"/>
      <c r="H124" s="11" t="e">
        <f t="shared" si="6"/>
        <v>#VALUE!</v>
      </c>
      <c r="I124" s="11" t="str">
        <f t="shared" si="11"/>
        <v/>
      </c>
      <c r="J124" s="10" t="str">
        <f>IF(Pay_Num&lt;&gt;"",Beg_Bal*(Interest_Rate/VLOOKUP(Interval,LoanLookup[],5,FALSE)),"")</f>
        <v/>
      </c>
      <c r="K124" s="11" t="e">
        <f t="shared" si="7"/>
        <v>#VALUE!</v>
      </c>
      <c r="L124" s="65">
        <f>SUM($J$13:$J124)</f>
        <v>0</v>
      </c>
      <c r="M124" s="65"/>
      <c r="N124" s="65"/>
      <c r="O124" s="4"/>
    </row>
    <row r="125" spans="2:15" ht="16.5" customHeight="1" x14ac:dyDescent="0.3">
      <c r="B125" s="8" t="str">
        <f t="shared" si="8"/>
        <v/>
      </c>
      <c r="C125" s="9" t="str">
        <f>IF(Pay_Num&lt;&gt;"",DATE(YEAR(C124)+VLOOKUP(Interval,LoanLookup[],4,FALSE),MONTH(C124)+VLOOKUP(Interval,LoanLookup[],2,FALSE),DAY(C124)+VLOOKUP(Interval,LoanLookup[],3,FALSE)),"")</f>
        <v/>
      </c>
      <c r="D125" s="11" t="str">
        <f t="shared" si="9"/>
        <v/>
      </c>
      <c r="E125" s="14" t="str">
        <f t="shared" si="12"/>
        <v/>
      </c>
      <c r="F125" s="83" t="e">
        <f t="shared" si="10"/>
        <v>#VALUE!</v>
      </c>
      <c r="G125" s="83"/>
      <c r="H125" s="11" t="e">
        <f t="shared" si="6"/>
        <v>#VALUE!</v>
      </c>
      <c r="I125" s="11" t="str">
        <f t="shared" si="11"/>
        <v/>
      </c>
      <c r="J125" s="10" t="str">
        <f>IF(Pay_Num&lt;&gt;"",Beg_Bal*(Interest_Rate/VLOOKUP(Interval,LoanLookup[],5,FALSE)),"")</f>
        <v/>
      </c>
      <c r="K125" s="11" t="e">
        <f t="shared" si="7"/>
        <v>#VALUE!</v>
      </c>
      <c r="L125" s="65">
        <f>SUM($J$13:$J125)</f>
        <v>0</v>
      </c>
      <c r="M125" s="65"/>
      <c r="N125" s="65"/>
      <c r="O125" s="4"/>
    </row>
    <row r="126" spans="2:15" ht="16.5" customHeight="1" x14ac:dyDescent="0.3">
      <c r="B126" s="8" t="str">
        <f t="shared" si="8"/>
        <v/>
      </c>
      <c r="C126" s="9" t="str">
        <f>IF(Pay_Num&lt;&gt;"",DATE(YEAR(C125)+VLOOKUP(Interval,LoanLookup[],4,FALSE),MONTH(C125)+VLOOKUP(Interval,LoanLookup[],2,FALSE),DAY(C125)+VLOOKUP(Interval,LoanLookup[],3,FALSE)),"")</f>
        <v/>
      </c>
      <c r="D126" s="11" t="str">
        <f t="shared" si="9"/>
        <v/>
      </c>
      <c r="E126" s="14" t="str">
        <f t="shared" si="12"/>
        <v/>
      </c>
      <c r="F126" s="83" t="e">
        <f t="shared" si="10"/>
        <v>#VALUE!</v>
      </c>
      <c r="G126" s="83"/>
      <c r="H126" s="11" t="e">
        <f t="shared" si="6"/>
        <v>#VALUE!</v>
      </c>
      <c r="I126" s="11" t="str">
        <f t="shared" si="11"/>
        <v/>
      </c>
      <c r="J126" s="10" t="str">
        <f>IF(Pay_Num&lt;&gt;"",Beg_Bal*(Interest_Rate/VLOOKUP(Interval,LoanLookup[],5,FALSE)),"")</f>
        <v/>
      </c>
      <c r="K126" s="11" t="e">
        <f t="shared" si="7"/>
        <v>#VALUE!</v>
      </c>
      <c r="L126" s="65">
        <f>SUM($J$13:$J126)</f>
        <v>0</v>
      </c>
      <c r="M126" s="65"/>
      <c r="N126" s="65"/>
      <c r="O126" s="4"/>
    </row>
    <row r="127" spans="2:15" ht="16.5" customHeight="1" x14ac:dyDescent="0.3">
      <c r="B127" s="8" t="str">
        <f t="shared" si="8"/>
        <v/>
      </c>
      <c r="C127" s="9" t="str">
        <f>IF(Pay_Num&lt;&gt;"",DATE(YEAR(C126)+VLOOKUP(Interval,LoanLookup[],4,FALSE),MONTH(C126)+VLOOKUP(Interval,LoanLookup[],2,FALSE),DAY(C126)+VLOOKUP(Interval,LoanLookup[],3,FALSE)),"")</f>
        <v/>
      </c>
      <c r="D127" s="11" t="str">
        <f t="shared" si="9"/>
        <v/>
      </c>
      <c r="E127" s="14" t="str">
        <f t="shared" si="12"/>
        <v/>
      </c>
      <c r="F127" s="83" t="e">
        <f t="shared" si="10"/>
        <v>#VALUE!</v>
      </c>
      <c r="G127" s="83"/>
      <c r="H127" s="11" t="e">
        <f t="shared" si="6"/>
        <v>#VALUE!</v>
      </c>
      <c r="I127" s="11" t="str">
        <f t="shared" si="11"/>
        <v/>
      </c>
      <c r="J127" s="10" t="str">
        <f>IF(Pay_Num&lt;&gt;"",Beg_Bal*(Interest_Rate/VLOOKUP(Interval,LoanLookup[],5,FALSE)),"")</f>
        <v/>
      </c>
      <c r="K127" s="11" t="e">
        <f t="shared" si="7"/>
        <v>#VALUE!</v>
      </c>
      <c r="L127" s="65">
        <f>SUM($J$13:$J127)</f>
        <v>0</v>
      </c>
      <c r="M127" s="65"/>
      <c r="N127" s="65"/>
      <c r="O127" s="4"/>
    </row>
    <row r="128" spans="2:15" ht="16.5" customHeight="1" x14ac:dyDescent="0.3">
      <c r="B128" s="8" t="str">
        <f t="shared" si="8"/>
        <v/>
      </c>
      <c r="C128" s="9" t="str">
        <f>IF(Pay_Num&lt;&gt;"",DATE(YEAR(C127)+VLOOKUP(Interval,LoanLookup[],4,FALSE),MONTH(C127)+VLOOKUP(Interval,LoanLookup[],2,FALSE),DAY(C127)+VLOOKUP(Interval,LoanLookup[],3,FALSE)),"")</f>
        <v/>
      </c>
      <c r="D128" s="11" t="str">
        <f t="shared" si="9"/>
        <v/>
      </c>
      <c r="E128" s="14" t="str">
        <f t="shared" si="12"/>
        <v/>
      </c>
      <c r="F128" s="83" t="e">
        <f t="shared" si="10"/>
        <v>#VALUE!</v>
      </c>
      <c r="G128" s="83"/>
      <c r="H128" s="11" t="e">
        <f t="shared" si="6"/>
        <v>#VALUE!</v>
      </c>
      <c r="I128" s="11" t="str">
        <f t="shared" si="11"/>
        <v/>
      </c>
      <c r="J128" s="10" t="str">
        <f>IF(Pay_Num&lt;&gt;"",Beg_Bal*(Interest_Rate/VLOOKUP(Interval,LoanLookup[],5,FALSE)),"")</f>
        <v/>
      </c>
      <c r="K128" s="11" t="e">
        <f t="shared" si="7"/>
        <v>#VALUE!</v>
      </c>
      <c r="L128" s="65">
        <f>SUM($J$13:$J128)</f>
        <v>0</v>
      </c>
      <c r="M128" s="65"/>
      <c r="N128" s="65"/>
      <c r="O128" s="4"/>
    </row>
    <row r="129" spans="2:15" ht="16.5" customHeight="1" x14ac:dyDescent="0.3">
      <c r="B129" s="8" t="str">
        <f t="shared" si="8"/>
        <v/>
      </c>
      <c r="C129" s="9" t="str">
        <f>IF(Pay_Num&lt;&gt;"",DATE(YEAR(C128)+VLOOKUP(Interval,LoanLookup[],4,FALSE),MONTH(C128)+VLOOKUP(Interval,LoanLookup[],2,FALSE),DAY(C128)+VLOOKUP(Interval,LoanLookup[],3,FALSE)),"")</f>
        <v/>
      </c>
      <c r="D129" s="11" t="str">
        <f t="shared" si="9"/>
        <v/>
      </c>
      <c r="E129" s="14" t="str">
        <f t="shared" si="12"/>
        <v/>
      </c>
      <c r="F129" s="83" t="e">
        <f t="shared" si="10"/>
        <v>#VALUE!</v>
      </c>
      <c r="G129" s="83"/>
      <c r="H129" s="11" t="e">
        <f t="shared" si="6"/>
        <v>#VALUE!</v>
      </c>
      <c r="I129" s="11" t="str">
        <f t="shared" si="11"/>
        <v/>
      </c>
      <c r="J129" s="10" t="str">
        <f>IF(Pay_Num&lt;&gt;"",Beg_Bal*(Interest_Rate/VLOOKUP(Interval,LoanLookup[],5,FALSE)),"")</f>
        <v/>
      </c>
      <c r="K129" s="11" t="e">
        <f t="shared" si="7"/>
        <v>#VALUE!</v>
      </c>
      <c r="L129" s="65">
        <f>SUM($J$13:$J129)</f>
        <v>0</v>
      </c>
      <c r="M129" s="65"/>
      <c r="N129" s="65"/>
      <c r="O129" s="4"/>
    </row>
    <row r="130" spans="2:15" ht="16.5" customHeight="1" x14ac:dyDescent="0.3">
      <c r="B130" s="8" t="str">
        <f t="shared" si="8"/>
        <v/>
      </c>
      <c r="C130" s="9" t="str">
        <f>IF(Pay_Num&lt;&gt;"",DATE(YEAR(C129)+VLOOKUP(Interval,LoanLookup[],4,FALSE),MONTH(C129)+VLOOKUP(Interval,LoanLookup[],2,FALSE),DAY(C129)+VLOOKUP(Interval,LoanLookup[],3,FALSE)),"")</f>
        <v/>
      </c>
      <c r="D130" s="11" t="str">
        <f t="shared" si="9"/>
        <v/>
      </c>
      <c r="E130" s="14" t="str">
        <f t="shared" si="12"/>
        <v/>
      </c>
      <c r="F130" s="83" t="e">
        <f t="shared" si="10"/>
        <v>#VALUE!</v>
      </c>
      <c r="G130" s="83"/>
      <c r="H130" s="11" t="e">
        <f t="shared" si="6"/>
        <v>#VALUE!</v>
      </c>
      <c r="I130" s="11" t="str">
        <f t="shared" si="11"/>
        <v/>
      </c>
      <c r="J130" s="10" t="str">
        <f>IF(Pay_Num&lt;&gt;"",Beg_Bal*(Interest_Rate/VLOOKUP(Interval,LoanLookup[],5,FALSE)),"")</f>
        <v/>
      </c>
      <c r="K130" s="11" t="e">
        <f t="shared" si="7"/>
        <v>#VALUE!</v>
      </c>
      <c r="L130" s="65">
        <f>SUM($J$13:$J130)</f>
        <v>0</v>
      </c>
      <c r="M130" s="65"/>
      <c r="N130" s="65"/>
      <c r="O130" s="4"/>
    </row>
    <row r="131" spans="2:15" ht="16.5" customHeight="1" x14ac:dyDescent="0.3">
      <c r="B131" s="8" t="str">
        <f t="shared" si="8"/>
        <v/>
      </c>
      <c r="C131" s="9" t="str">
        <f>IF(Pay_Num&lt;&gt;"",DATE(YEAR(C130)+VLOOKUP(Interval,LoanLookup[],4,FALSE),MONTH(C130)+VLOOKUP(Interval,LoanLookup[],2,FALSE),DAY(C130)+VLOOKUP(Interval,LoanLookup[],3,FALSE)),"")</f>
        <v/>
      </c>
      <c r="D131" s="11" t="str">
        <f t="shared" si="9"/>
        <v/>
      </c>
      <c r="E131" s="14" t="str">
        <f t="shared" si="12"/>
        <v/>
      </c>
      <c r="F131" s="83" t="e">
        <f t="shared" si="10"/>
        <v>#VALUE!</v>
      </c>
      <c r="G131" s="83"/>
      <c r="H131" s="11" t="e">
        <f t="shared" si="6"/>
        <v>#VALUE!</v>
      </c>
      <c r="I131" s="11" t="str">
        <f t="shared" si="11"/>
        <v/>
      </c>
      <c r="J131" s="10" t="str">
        <f>IF(Pay_Num&lt;&gt;"",Beg_Bal*(Interest_Rate/VLOOKUP(Interval,LoanLookup[],5,FALSE)),"")</f>
        <v/>
      </c>
      <c r="K131" s="11" t="e">
        <f t="shared" si="7"/>
        <v>#VALUE!</v>
      </c>
      <c r="L131" s="65">
        <f>SUM($J$13:$J131)</f>
        <v>0</v>
      </c>
      <c r="M131" s="65"/>
      <c r="N131" s="65"/>
      <c r="O131" s="4"/>
    </row>
    <row r="132" spans="2:15" ht="16.5" customHeight="1" x14ac:dyDescent="0.3">
      <c r="B132" s="8" t="str">
        <f t="shared" si="8"/>
        <v/>
      </c>
      <c r="C132" s="9" t="str">
        <f>IF(Pay_Num&lt;&gt;"",DATE(YEAR(C131)+VLOOKUP(Interval,LoanLookup[],4,FALSE),MONTH(C131)+VLOOKUP(Interval,LoanLookup[],2,FALSE),DAY(C131)+VLOOKUP(Interval,LoanLookup[],3,FALSE)),"")</f>
        <v/>
      </c>
      <c r="D132" s="11" t="str">
        <f t="shared" si="9"/>
        <v/>
      </c>
      <c r="E132" s="14" t="str">
        <f t="shared" si="12"/>
        <v/>
      </c>
      <c r="F132" s="83" t="e">
        <f t="shared" si="10"/>
        <v>#VALUE!</v>
      </c>
      <c r="G132" s="83"/>
      <c r="H132" s="11" t="e">
        <f t="shared" si="6"/>
        <v>#VALUE!</v>
      </c>
      <c r="I132" s="11" t="str">
        <f t="shared" si="11"/>
        <v/>
      </c>
      <c r="J132" s="10" t="str">
        <f>IF(Pay_Num&lt;&gt;"",Beg_Bal*(Interest_Rate/VLOOKUP(Interval,LoanLookup[],5,FALSE)),"")</f>
        <v/>
      </c>
      <c r="K132" s="11" t="e">
        <f t="shared" si="7"/>
        <v>#VALUE!</v>
      </c>
      <c r="L132" s="65">
        <f>SUM($J$13:$J132)</f>
        <v>0</v>
      </c>
      <c r="M132" s="65"/>
      <c r="N132" s="65"/>
      <c r="O132" s="4"/>
    </row>
    <row r="133" spans="2:15" ht="16.5" customHeight="1" x14ac:dyDescent="0.3">
      <c r="B133" s="8" t="str">
        <f t="shared" si="8"/>
        <v/>
      </c>
      <c r="C133" s="9" t="str">
        <f>IF(Pay_Num&lt;&gt;"",DATE(YEAR(C132)+VLOOKUP(Interval,LoanLookup[],4,FALSE),MONTH(C132)+VLOOKUP(Interval,LoanLookup[],2,FALSE),DAY(C132)+VLOOKUP(Interval,LoanLookup[],3,FALSE)),"")</f>
        <v/>
      </c>
      <c r="D133" s="11" t="str">
        <f t="shared" si="9"/>
        <v/>
      </c>
      <c r="E133" s="14" t="str">
        <f t="shared" si="12"/>
        <v/>
      </c>
      <c r="F133" s="83" t="e">
        <f t="shared" si="10"/>
        <v>#VALUE!</v>
      </c>
      <c r="G133" s="83"/>
      <c r="H133" s="11" t="e">
        <f t="shared" si="6"/>
        <v>#VALUE!</v>
      </c>
      <c r="I133" s="11" t="str">
        <f t="shared" si="11"/>
        <v/>
      </c>
      <c r="J133" s="10" t="str">
        <f>IF(Pay_Num&lt;&gt;"",Beg_Bal*(Interest_Rate/VLOOKUP(Interval,LoanLookup[],5,FALSE)),"")</f>
        <v/>
      </c>
      <c r="K133" s="11" t="e">
        <f t="shared" si="7"/>
        <v>#VALUE!</v>
      </c>
      <c r="L133" s="65">
        <f>SUM($J$13:$J133)</f>
        <v>0</v>
      </c>
      <c r="M133" s="65"/>
      <c r="N133" s="65"/>
      <c r="O133" s="4"/>
    </row>
    <row r="134" spans="2:15" ht="16.5" customHeight="1" x14ac:dyDescent="0.3">
      <c r="B134" s="8" t="str">
        <f t="shared" si="8"/>
        <v/>
      </c>
      <c r="C134" s="9" t="str">
        <f>IF(Pay_Num&lt;&gt;"",DATE(YEAR(C133)+VLOOKUP(Interval,LoanLookup[],4,FALSE),MONTH(C133)+VLOOKUP(Interval,LoanLookup[],2,FALSE),DAY(C133)+VLOOKUP(Interval,LoanLookup[],3,FALSE)),"")</f>
        <v/>
      </c>
      <c r="D134" s="11" t="str">
        <f t="shared" si="9"/>
        <v/>
      </c>
      <c r="E134" s="14" t="str">
        <f t="shared" si="12"/>
        <v/>
      </c>
      <c r="F134" s="83" t="e">
        <f t="shared" si="10"/>
        <v>#VALUE!</v>
      </c>
      <c r="G134" s="83"/>
      <c r="H134" s="11" t="e">
        <f t="shared" si="6"/>
        <v>#VALUE!</v>
      </c>
      <c r="I134" s="11" t="str">
        <f t="shared" si="11"/>
        <v/>
      </c>
      <c r="J134" s="10" t="str">
        <f>IF(Pay_Num&lt;&gt;"",Beg_Bal*(Interest_Rate/VLOOKUP(Interval,LoanLookup[],5,FALSE)),"")</f>
        <v/>
      </c>
      <c r="K134" s="11" t="e">
        <f t="shared" si="7"/>
        <v>#VALUE!</v>
      </c>
      <c r="L134" s="65">
        <f>SUM($J$13:$J134)</f>
        <v>0</v>
      </c>
      <c r="M134" s="65"/>
      <c r="N134" s="65"/>
      <c r="O134" s="4"/>
    </row>
    <row r="135" spans="2:15" ht="16.5" customHeight="1" x14ac:dyDescent="0.3">
      <c r="B135" s="8" t="str">
        <f t="shared" si="8"/>
        <v/>
      </c>
      <c r="C135" s="9" t="str">
        <f>IF(Pay_Num&lt;&gt;"",DATE(YEAR(C134)+VLOOKUP(Interval,LoanLookup[],4,FALSE),MONTH(C134)+VLOOKUP(Interval,LoanLookup[],2,FALSE),DAY(C134)+VLOOKUP(Interval,LoanLookup[],3,FALSE)),"")</f>
        <v/>
      </c>
      <c r="D135" s="11" t="str">
        <f t="shared" si="9"/>
        <v/>
      </c>
      <c r="E135" s="14" t="str">
        <f t="shared" si="12"/>
        <v/>
      </c>
      <c r="F135" s="83" t="e">
        <f t="shared" si="10"/>
        <v>#VALUE!</v>
      </c>
      <c r="G135" s="83"/>
      <c r="H135" s="11" t="e">
        <f t="shared" si="6"/>
        <v>#VALUE!</v>
      </c>
      <c r="I135" s="11" t="str">
        <f t="shared" si="11"/>
        <v/>
      </c>
      <c r="J135" s="10" t="str">
        <f>IF(Pay_Num&lt;&gt;"",Beg_Bal*(Interest_Rate/VLOOKUP(Interval,LoanLookup[],5,FALSE)),"")</f>
        <v/>
      </c>
      <c r="K135" s="11" t="e">
        <f t="shared" si="7"/>
        <v>#VALUE!</v>
      </c>
      <c r="L135" s="65">
        <f>SUM($J$13:$J135)</f>
        <v>0</v>
      </c>
      <c r="M135" s="65"/>
      <c r="N135" s="65"/>
      <c r="O135" s="4"/>
    </row>
    <row r="136" spans="2:15" ht="16.5" customHeight="1" x14ac:dyDescent="0.3">
      <c r="B136" s="8" t="str">
        <f t="shared" si="8"/>
        <v/>
      </c>
      <c r="C136" s="9" t="str">
        <f>IF(Pay_Num&lt;&gt;"",DATE(YEAR(C135)+VLOOKUP(Interval,LoanLookup[],4,FALSE),MONTH(C135)+VLOOKUP(Interval,LoanLookup[],2,FALSE),DAY(C135)+VLOOKUP(Interval,LoanLookup[],3,FALSE)),"")</f>
        <v/>
      </c>
      <c r="D136" s="11" t="str">
        <f t="shared" si="9"/>
        <v/>
      </c>
      <c r="E136" s="14" t="str">
        <f t="shared" si="12"/>
        <v/>
      </c>
      <c r="F136" s="83" t="e">
        <f t="shared" si="10"/>
        <v>#VALUE!</v>
      </c>
      <c r="G136" s="83"/>
      <c r="H136" s="11" t="e">
        <f t="shared" si="6"/>
        <v>#VALUE!</v>
      </c>
      <c r="I136" s="11" t="str">
        <f t="shared" si="11"/>
        <v/>
      </c>
      <c r="J136" s="10" t="str">
        <f>IF(Pay_Num&lt;&gt;"",Beg_Bal*(Interest_Rate/VLOOKUP(Interval,LoanLookup[],5,FALSE)),"")</f>
        <v/>
      </c>
      <c r="K136" s="11" t="e">
        <f t="shared" si="7"/>
        <v>#VALUE!</v>
      </c>
      <c r="L136" s="65">
        <f>SUM($J$13:$J136)</f>
        <v>0</v>
      </c>
      <c r="M136" s="65"/>
      <c r="N136" s="65"/>
      <c r="O136" s="4"/>
    </row>
    <row r="137" spans="2:15" ht="16.5" customHeight="1" x14ac:dyDescent="0.3">
      <c r="B137" s="8" t="str">
        <f t="shared" si="8"/>
        <v/>
      </c>
      <c r="C137" s="9" t="str">
        <f>IF(Pay_Num&lt;&gt;"",DATE(YEAR(C136)+VLOOKUP(Interval,LoanLookup[],4,FALSE),MONTH(C136)+VLOOKUP(Interval,LoanLookup[],2,FALSE),DAY(C136)+VLOOKUP(Interval,LoanLookup[],3,FALSE)),"")</f>
        <v/>
      </c>
      <c r="D137" s="11" t="str">
        <f t="shared" si="9"/>
        <v/>
      </c>
      <c r="E137" s="14" t="str">
        <f t="shared" si="12"/>
        <v/>
      </c>
      <c r="F137" s="83" t="e">
        <f t="shared" si="10"/>
        <v>#VALUE!</v>
      </c>
      <c r="G137" s="83"/>
      <c r="H137" s="11" t="e">
        <f t="shared" si="6"/>
        <v>#VALUE!</v>
      </c>
      <c r="I137" s="11" t="str">
        <f t="shared" si="11"/>
        <v/>
      </c>
      <c r="J137" s="10" t="str">
        <f>IF(Pay_Num&lt;&gt;"",Beg_Bal*(Interest_Rate/VLOOKUP(Interval,LoanLookup[],5,FALSE)),"")</f>
        <v/>
      </c>
      <c r="K137" s="11" t="e">
        <f t="shared" si="7"/>
        <v>#VALUE!</v>
      </c>
      <c r="L137" s="65">
        <f>SUM($J$13:$J137)</f>
        <v>0</v>
      </c>
      <c r="M137" s="65"/>
      <c r="N137" s="65"/>
      <c r="O137" s="4"/>
    </row>
    <row r="138" spans="2:15" ht="16.5" customHeight="1" x14ac:dyDescent="0.3">
      <c r="B138" s="8" t="str">
        <f t="shared" si="8"/>
        <v/>
      </c>
      <c r="C138" s="9" t="str">
        <f>IF(Pay_Num&lt;&gt;"",DATE(YEAR(C137)+VLOOKUP(Interval,LoanLookup[],4,FALSE),MONTH(C137)+VLOOKUP(Interval,LoanLookup[],2,FALSE),DAY(C137)+VLOOKUP(Interval,LoanLookup[],3,FALSE)),"")</f>
        <v/>
      </c>
      <c r="D138" s="11" t="str">
        <f t="shared" si="9"/>
        <v/>
      </c>
      <c r="E138" s="14" t="str">
        <f t="shared" si="12"/>
        <v/>
      </c>
      <c r="F138" s="83" t="e">
        <f t="shared" si="10"/>
        <v>#VALUE!</v>
      </c>
      <c r="G138" s="83"/>
      <c r="H138" s="11" t="e">
        <f t="shared" si="6"/>
        <v>#VALUE!</v>
      </c>
      <c r="I138" s="11" t="str">
        <f t="shared" si="11"/>
        <v/>
      </c>
      <c r="J138" s="10" t="str">
        <f>IF(Pay_Num&lt;&gt;"",Beg_Bal*(Interest_Rate/VLOOKUP(Interval,LoanLookup[],5,FALSE)),"")</f>
        <v/>
      </c>
      <c r="K138" s="11" t="e">
        <f t="shared" si="7"/>
        <v>#VALUE!</v>
      </c>
      <c r="L138" s="65">
        <f>SUM($J$13:$J138)</f>
        <v>0</v>
      </c>
      <c r="M138" s="65"/>
      <c r="N138" s="65"/>
      <c r="O138" s="4"/>
    </row>
    <row r="139" spans="2:15" ht="16.5" customHeight="1" x14ac:dyDescent="0.3">
      <c r="B139" s="8" t="str">
        <f t="shared" si="8"/>
        <v/>
      </c>
      <c r="C139" s="9" t="str">
        <f>IF(Pay_Num&lt;&gt;"",DATE(YEAR(C138)+VLOOKUP(Interval,LoanLookup[],4,FALSE),MONTH(C138)+VLOOKUP(Interval,LoanLookup[],2,FALSE),DAY(C138)+VLOOKUP(Interval,LoanLookup[],3,FALSE)),"")</f>
        <v/>
      </c>
      <c r="D139" s="11" t="str">
        <f t="shared" si="9"/>
        <v/>
      </c>
      <c r="E139" s="14" t="str">
        <f t="shared" si="12"/>
        <v/>
      </c>
      <c r="F139" s="83" t="e">
        <f t="shared" si="10"/>
        <v>#VALUE!</v>
      </c>
      <c r="G139" s="83"/>
      <c r="H139" s="11" t="e">
        <f t="shared" si="6"/>
        <v>#VALUE!</v>
      </c>
      <c r="I139" s="11" t="str">
        <f t="shared" si="11"/>
        <v/>
      </c>
      <c r="J139" s="10" t="str">
        <f>IF(Pay_Num&lt;&gt;"",Beg_Bal*(Interest_Rate/VLOOKUP(Interval,LoanLookup[],5,FALSE)),"")</f>
        <v/>
      </c>
      <c r="K139" s="11" t="e">
        <f t="shared" si="7"/>
        <v>#VALUE!</v>
      </c>
      <c r="L139" s="65">
        <f>SUM($J$13:$J139)</f>
        <v>0</v>
      </c>
      <c r="M139" s="65"/>
      <c r="N139" s="65"/>
      <c r="O139" s="4"/>
    </row>
    <row r="140" spans="2:15" ht="16.5" customHeight="1" x14ac:dyDescent="0.3">
      <c r="B140" s="8" t="str">
        <f t="shared" si="8"/>
        <v/>
      </c>
      <c r="C140" s="9" t="str">
        <f>IF(Pay_Num&lt;&gt;"",DATE(YEAR(C139)+VLOOKUP(Interval,LoanLookup[],4,FALSE),MONTH(C139)+VLOOKUP(Interval,LoanLookup[],2,FALSE),DAY(C139)+VLOOKUP(Interval,LoanLookup[],3,FALSE)),"")</f>
        <v/>
      </c>
      <c r="D140" s="11" t="str">
        <f t="shared" si="9"/>
        <v/>
      </c>
      <c r="E140" s="14" t="str">
        <f t="shared" si="12"/>
        <v/>
      </c>
      <c r="F140" s="83" t="e">
        <f t="shared" si="10"/>
        <v>#VALUE!</v>
      </c>
      <c r="G140" s="83"/>
      <c r="H140" s="11" t="e">
        <f t="shared" si="6"/>
        <v>#VALUE!</v>
      </c>
      <c r="I140" s="11" t="str">
        <f t="shared" si="11"/>
        <v/>
      </c>
      <c r="J140" s="10" t="str">
        <f>IF(Pay_Num&lt;&gt;"",Beg_Bal*(Interest_Rate/VLOOKUP(Interval,LoanLookup[],5,FALSE)),"")</f>
        <v/>
      </c>
      <c r="K140" s="11" t="e">
        <f t="shared" si="7"/>
        <v>#VALUE!</v>
      </c>
      <c r="L140" s="65">
        <f>SUM($J$13:$J140)</f>
        <v>0</v>
      </c>
      <c r="M140" s="65"/>
      <c r="N140" s="65"/>
      <c r="O140" s="4"/>
    </row>
    <row r="141" spans="2:15" ht="16.5" customHeight="1" x14ac:dyDescent="0.3">
      <c r="B141" s="8" t="str">
        <f t="shared" si="8"/>
        <v/>
      </c>
      <c r="C141" s="9" t="str">
        <f>IF(Pay_Num&lt;&gt;"",DATE(YEAR(C140)+VLOOKUP(Interval,LoanLookup[],4,FALSE),MONTH(C140)+VLOOKUP(Interval,LoanLookup[],2,FALSE),DAY(C140)+VLOOKUP(Interval,LoanLookup[],3,FALSE)),"")</f>
        <v/>
      </c>
      <c r="D141" s="11" t="str">
        <f t="shared" si="9"/>
        <v/>
      </c>
      <c r="E141" s="14" t="str">
        <f t="shared" si="12"/>
        <v/>
      </c>
      <c r="F141" s="83" t="e">
        <f t="shared" ref="F141:F204" si="13">IF(AND(Pay_Num&lt;&gt;"",Sched_Pay+Scheduled_Extra_Payments&lt;Beg_Bal),Scheduled_Extra_Payments,IF(AND(Pay_Num&lt;&gt;"",Beg_Bal-Sched_Pay&gt;0),Beg_Bal-Sched_Pay,IF(Pay_Num&lt;&gt;"",0,"")))</f>
        <v>#VALUE!</v>
      </c>
      <c r="G141" s="83"/>
      <c r="H141" s="11" t="e">
        <f t="shared" ref="H141:H204" si="14">IF(AND(Pay_Num&lt;&gt;"",Sched_Pay+Extra_Pay&lt;Beg_Bal),Sched_Pay+Extra_Pay,IF(Pay_Num&lt;&gt;"",Beg_Bal,""))</f>
        <v>#VALUE!</v>
      </c>
      <c r="I141" s="11" t="str">
        <f t="shared" si="11"/>
        <v/>
      </c>
      <c r="J141" s="10" t="str">
        <f>IF(Pay_Num&lt;&gt;"",Beg_Bal*(Interest_Rate/VLOOKUP(Interval,LoanLookup[],5,FALSE)),"")</f>
        <v/>
      </c>
      <c r="K141" s="11" t="e">
        <f t="shared" ref="K141:K204" si="15">IF(AND(Pay_Num&lt;&gt;"",Sched_Pay+Extra_Pay&lt;Beg_Bal),Beg_Bal-Princ,IF(Pay_Num&lt;&gt;"",0,""))</f>
        <v>#VALUE!</v>
      </c>
      <c r="L141" s="65">
        <f>SUM($J$13:$J141)</f>
        <v>0</v>
      </c>
      <c r="M141" s="65"/>
      <c r="N141" s="65"/>
      <c r="O141" s="4"/>
    </row>
    <row r="142" spans="2:15" ht="16.5" customHeight="1" x14ac:dyDescent="0.3">
      <c r="B142" s="8" t="str">
        <f t="shared" ref="B142:B205" si="16">IF(Values_Entered,B141+1,"")</f>
        <v/>
      </c>
      <c r="C142" s="9" t="str">
        <f>IF(Pay_Num&lt;&gt;"",DATE(YEAR(C141)+VLOOKUP(Interval,LoanLookup[],4,FALSE),MONTH(C141)+VLOOKUP(Interval,LoanLookup[],2,FALSE),DAY(C141)+VLOOKUP(Interval,LoanLookup[],3,FALSE)),"")</f>
        <v/>
      </c>
      <c r="D142" s="11" t="str">
        <f t="shared" ref="D142:D205" si="17">IF(Pay_Num&lt;&gt;"",K141,"")</f>
        <v/>
      </c>
      <c r="E142" s="14" t="str">
        <f t="shared" si="12"/>
        <v/>
      </c>
      <c r="F142" s="83" t="e">
        <f t="shared" si="13"/>
        <v>#VALUE!</v>
      </c>
      <c r="G142" s="83"/>
      <c r="H142" s="11" t="e">
        <f t="shared" si="14"/>
        <v>#VALUE!</v>
      </c>
      <c r="I142" s="11" t="str">
        <f t="shared" ref="I142:I205" si="18">IF(Pay_Num&lt;&gt;"",Total_Pay-Int,"")</f>
        <v/>
      </c>
      <c r="J142" s="10" t="str">
        <f>IF(Pay_Num&lt;&gt;"",Beg_Bal*(Interest_Rate/VLOOKUP(Interval,LoanLookup[],5,FALSE)),"")</f>
        <v/>
      </c>
      <c r="K142" s="11" t="e">
        <f t="shared" si="15"/>
        <v>#VALUE!</v>
      </c>
      <c r="L142" s="65">
        <f>SUM($J$13:$J142)</f>
        <v>0</v>
      </c>
      <c r="M142" s="65"/>
      <c r="N142" s="65"/>
      <c r="O142" s="4"/>
    </row>
    <row r="143" spans="2:15" ht="16.5" customHeight="1" x14ac:dyDescent="0.3">
      <c r="B143" s="8" t="str">
        <f t="shared" si="16"/>
        <v/>
      </c>
      <c r="C143" s="9" t="str">
        <f>IF(Pay_Num&lt;&gt;"",DATE(YEAR(C142)+VLOOKUP(Interval,LoanLookup[],4,FALSE),MONTH(C142)+VLOOKUP(Interval,LoanLookup[],2,FALSE),DAY(C142)+VLOOKUP(Interval,LoanLookup[],3,FALSE)),"")</f>
        <v/>
      </c>
      <c r="D143" s="11" t="str">
        <f t="shared" si="17"/>
        <v/>
      </c>
      <c r="E143" s="14" t="str">
        <f t="shared" ref="E143:E206" si="19">IF(Pay_Num&lt;&gt;"",Scheduled_Monthly_Payment,"")</f>
        <v/>
      </c>
      <c r="F143" s="83" t="e">
        <f t="shared" si="13"/>
        <v>#VALUE!</v>
      </c>
      <c r="G143" s="83"/>
      <c r="H143" s="11" t="e">
        <f t="shared" si="14"/>
        <v>#VALUE!</v>
      </c>
      <c r="I143" s="11" t="str">
        <f t="shared" si="18"/>
        <v/>
      </c>
      <c r="J143" s="10" t="str">
        <f>IF(Pay_Num&lt;&gt;"",Beg_Bal*(Interest_Rate/VLOOKUP(Interval,LoanLookup[],5,FALSE)),"")</f>
        <v/>
      </c>
      <c r="K143" s="11" t="e">
        <f t="shared" si="15"/>
        <v>#VALUE!</v>
      </c>
      <c r="L143" s="65">
        <f>SUM($J$13:$J143)</f>
        <v>0</v>
      </c>
      <c r="M143" s="65"/>
      <c r="N143" s="65"/>
      <c r="O143" s="4"/>
    </row>
    <row r="144" spans="2:15" ht="16.5" customHeight="1" x14ac:dyDescent="0.3">
      <c r="B144" s="8" t="str">
        <f t="shared" si="16"/>
        <v/>
      </c>
      <c r="C144" s="9" t="str">
        <f>IF(Pay_Num&lt;&gt;"",DATE(YEAR(C143)+VLOOKUP(Interval,LoanLookup[],4,FALSE),MONTH(C143)+VLOOKUP(Interval,LoanLookup[],2,FALSE),DAY(C143)+VLOOKUP(Interval,LoanLookup[],3,FALSE)),"")</f>
        <v/>
      </c>
      <c r="D144" s="11" t="str">
        <f t="shared" si="17"/>
        <v/>
      </c>
      <c r="E144" s="14" t="str">
        <f t="shared" si="19"/>
        <v/>
      </c>
      <c r="F144" s="83" t="e">
        <f t="shared" si="13"/>
        <v>#VALUE!</v>
      </c>
      <c r="G144" s="83"/>
      <c r="H144" s="11" t="e">
        <f t="shared" si="14"/>
        <v>#VALUE!</v>
      </c>
      <c r="I144" s="11" t="str">
        <f t="shared" si="18"/>
        <v/>
      </c>
      <c r="J144" s="10" t="str">
        <f>IF(Pay_Num&lt;&gt;"",Beg_Bal*(Interest_Rate/VLOOKUP(Interval,LoanLookup[],5,FALSE)),"")</f>
        <v/>
      </c>
      <c r="K144" s="11" t="e">
        <f t="shared" si="15"/>
        <v>#VALUE!</v>
      </c>
      <c r="L144" s="65">
        <f>SUM($J$13:$J144)</f>
        <v>0</v>
      </c>
      <c r="M144" s="65"/>
      <c r="N144" s="65"/>
      <c r="O144" s="4"/>
    </row>
    <row r="145" spans="2:15" ht="16.5" customHeight="1" x14ac:dyDescent="0.3">
      <c r="B145" s="8" t="str">
        <f t="shared" si="16"/>
        <v/>
      </c>
      <c r="C145" s="9" t="str">
        <f>IF(Pay_Num&lt;&gt;"",DATE(YEAR(C144)+VLOOKUP(Interval,LoanLookup[],4,FALSE),MONTH(C144)+VLOOKUP(Interval,LoanLookup[],2,FALSE),DAY(C144)+VLOOKUP(Interval,LoanLookup[],3,FALSE)),"")</f>
        <v/>
      </c>
      <c r="D145" s="11" t="str">
        <f t="shared" si="17"/>
        <v/>
      </c>
      <c r="E145" s="14" t="str">
        <f t="shared" si="19"/>
        <v/>
      </c>
      <c r="F145" s="83" t="e">
        <f t="shared" si="13"/>
        <v>#VALUE!</v>
      </c>
      <c r="G145" s="83"/>
      <c r="H145" s="11" t="e">
        <f t="shared" si="14"/>
        <v>#VALUE!</v>
      </c>
      <c r="I145" s="11" t="str">
        <f t="shared" si="18"/>
        <v/>
      </c>
      <c r="J145" s="10" t="str">
        <f>IF(Pay_Num&lt;&gt;"",Beg_Bal*(Interest_Rate/VLOOKUP(Interval,LoanLookup[],5,FALSE)),"")</f>
        <v/>
      </c>
      <c r="K145" s="11" t="e">
        <f t="shared" si="15"/>
        <v>#VALUE!</v>
      </c>
      <c r="L145" s="65">
        <f>SUM($J$13:$J145)</f>
        <v>0</v>
      </c>
      <c r="M145" s="65"/>
      <c r="N145" s="65"/>
      <c r="O145" s="4"/>
    </row>
    <row r="146" spans="2:15" ht="16.5" customHeight="1" x14ac:dyDescent="0.3">
      <c r="B146" s="8" t="str">
        <f t="shared" si="16"/>
        <v/>
      </c>
      <c r="C146" s="9" t="str">
        <f>IF(Pay_Num&lt;&gt;"",DATE(YEAR(C145)+VLOOKUP(Interval,LoanLookup[],4,FALSE),MONTH(C145)+VLOOKUP(Interval,LoanLookup[],2,FALSE),DAY(C145)+VLOOKUP(Interval,LoanLookup[],3,FALSE)),"")</f>
        <v/>
      </c>
      <c r="D146" s="11" t="str">
        <f t="shared" si="17"/>
        <v/>
      </c>
      <c r="E146" s="14" t="str">
        <f t="shared" si="19"/>
        <v/>
      </c>
      <c r="F146" s="83" t="e">
        <f t="shared" si="13"/>
        <v>#VALUE!</v>
      </c>
      <c r="G146" s="83"/>
      <c r="H146" s="11" t="e">
        <f t="shared" si="14"/>
        <v>#VALUE!</v>
      </c>
      <c r="I146" s="11" t="str">
        <f t="shared" si="18"/>
        <v/>
      </c>
      <c r="J146" s="10" t="str">
        <f>IF(Pay_Num&lt;&gt;"",Beg_Bal*(Interest_Rate/VLOOKUP(Interval,LoanLookup[],5,FALSE)),"")</f>
        <v/>
      </c>
      <c r="K146" s="11" t="e">
        <f t="shared" si="15"/>
        <v>#VALUE!</v>
      </c>
      <c r="L146" s="65">
        <f>SUM($J$13:$J146)</f>
        <v>0</v>
      </c>
      <c r="M146" s="65"/>
      <c r="N146" s="65"/>
      <c r="O146" s="4"/>
    </row>
    <row r="147" spans="2:15" ht="16.5" customHeight="1" x14ac:dyDescent="0.3">
      <c r="B147" s="8" t="str">
        <f t="shared" si="16"/>
        <v/>
      </c>
      <c r="C147" s="9" t="str">
        <f>IF(Pay_Num&lt;&gt;"",DATE(YEAR(C146)+VLOOKUP(Interval,LoanLookup[],4,FALSE),MONTH(C146)+VLOOKUP(Interval,LoanLookup[],2,FALSE),DAY(C146)+VLOOKUP(Interval,LoanLookup[],3,FALSE)),"")</f>
        <v/>
      </c>
      <c r="D147" s="11" t="str">
        <f t="shared" si="17"/>
        <v/>
      </c>
      <c r="E147" s="14" t="str">
        <f t="shared" si="19"/>
        <v/>
      </c>
      <c r="F147" s="83" t="e">
        <f t="shared" si="13"/>
        <v>#VALUE!</v>
      </c>
      <c r="G147" s="83"/>
      <c r="H147" s="11" t="e">
        <f t="shared" si="14"/>
        <v>#VALUE!</v>
      </c>
      <c r="I147" s="11" t="str">
        <f t="shared" si="18"/>
        <v/>
      </c>
      <c r="J147" s="10" t="str">
        <f>IF(Pay_Num&lt;&gt;"",Beg_Bal*(Interest_Rate/VLOOKUP(Interval,LoanLookup[],5,FALSE)),"")</f>
        <v/>
      </c>
      <c r="K147" s="11" t="e">
        <f t="shared" si="15"/>
        <v>#VALUE!</v>
      </c>
      <c r="L147" s="65">
        <f>SUM($J$13:$J147)</f>
        <v>0</v>
      </c>
      <c r="M147" s="65"/>
      <c r="N147" s="65"/>
      <c r="O147" s="4"/>
    </row>
    <row r="148" spans="2:15" ht="16.5" customHeight="1" x14ac:dyDescent="0.3">
      <c r="B148" s="8" t="str">
        <f t="shared" si="16"/>
        <v/>
      </c>
      <c r="C148" s="9" t="str">
        <f>IF(Pay_Num&lt;&gt;"",DATE(YEAR(C147)+VLOOKUP(Interval,LoanLookup[],4,FALSE),MONTH(C147)+VLOOKUP(Interval,LoanLookup[],2,FALSE),DAY(C147)+VLOOKUP(Interval,LoanLookup[],3,FALSE)),"")</f>
        <v/>
      </c>
      <c r="D148" s="11" t="str">
        <f t="shared" si="17"/>
        <v/>
      </c>
      <c r="E148" s="14" t="str">
        <f t="shared" si="19"/>
        <v/>
      </c>
      <c r="F148" s="83" t="e">
        <f t="shared" si="13"/>
        <v>#VALUE!</v>
      </c>
      <c r="G148" s="83"/>
      <c r="H148" s="11" t="e">
        <f t="shared" si="14"/>
        <v>#VALUE!</v>
      </c>
      <c r="I148" s="11" t="str">
        <f t="shared" si="18"/>
        <v/>
      </c>
      <c r="J148" s="10" t="str">
        <f>IF(Pay_Num&lt;&gt;"",Beg_Bal*(Interest_Rate/VLOOKUP(Interval,LoanLookup[],5,FALSE)),"")</f>
        <v/>
      </c>
      <c r="K148" s="11" t="e">
        <f t="shared" si="15"/>
        <v>#VALUE!</v>
      </c>
      <c r="L148" s="65">
        <f>SUM($J$13:$J148)</f>
        <v>0</v>
      </c>
      <c r="M148" s="65"/>
      <c r="N148" s="65"/>
      <c r="O148" s="4"/>
    </row>
    <row r="149" spans="2:15" ht="16.5" customHeight="1" x14ac:dyDescent="0.3">
      <c r="B149" s="8" t="str">
        <f t="shared" si="16"/>
        <v/>
      </c>
      <c r="C149" s="9" t="str">
        <f>IF(Pay_Num&lt;&gt;"",DATE(YEAR(C148)+VLOOKUP(Interval,LoanLookup[],4,FALSE),MONTH(C148)+VLOOKUP(Interval,LoanLookup[],2,FALSE),DAY(C148)+VLOOKUP(Interval,LoanLookup[],3,FALSE)),"")</f>
        <v/>
      </c>
      <c r="D149" s="11" t="str">
        <f t="shared" si="17"/>
        <v/>
      </c>
      <c r="E149" s="14" t="str">
        <f t="shared" si="19"/>
        <v/>
      </c>
      <c r="F149" s="83" t="e">
        <f t="shared" si="13"/>
        <v>#VALUE!</v>
      </c>
      <c r="G149" s="83"/>
      <c r="H149" s="11" t="e">
        <f t="shared" si="14"/>
        <v>#VALUE!</v>
      </c>
      <c r="I149" s="11" t="str">
        <f t="shared" si="18"/>
        <v/>
      </c>
      <c r="J149" s="10" t="str">
        <f>IF(Pay_Num&lt;&gt;"",Beg_Bal*(Interest_Rate/VLOOKUP(Interval,LoanLookup[],5,FALSE)),"")</f>
        <v/>
      </c>
      <c r="K149" s="11" t="e">
        <f t="shared" si="15"/>
        <v>#VALUE!</v>
      </c>
      <c r="L149" s="65">
        <f>SUM($J$13:$J149)</f>
        <v>0</v>
      </c>
      <c r="M149" s="65"/>
      <c r="N149" s="65"/>
      <c r="O149" s="4"/>
    </row>
    <row r="150" spans="2:15" ht="16.5" customHeight="1" x14ac:dyDescent="0.3">
      <c r="B150" s="8" t="str">
        <f t="shared" si="16"/>
        <v/>
      </c>
      <c r="C150" s="9" t="str">
        <f>IF(Pay_Num&lt;&gt;"",DATE(YEAR(C149)+VLOOKUP(Interval,LoanLookup[],4,FALSE),MONTH(C149)+VLOOKUP(Interval,LoanLookup[],2,FALSE),DAY(C149)+VLOOKUP(Interval,LoanLookup[],3,FALSE)),"")</f>
        <v/>
      </c>
      <c r="D150" s="11" t="str">
        <f t="shared" si="17"/>
        <v/>
      </c>
      <c r="E150" s="14" t="str">
        <f t="shared" si="19"/>
        <v/>
      </c>
      <c r="F150" s="83" t="e">
        <f t="shared" si="13"/>
        <v>#VALUE!</v>
      </c>
      <c r="G150" s="83"/>
      <c r="H150" s="11" t="e">
        <f t="shared" si="14"/>
        <v>#VALUE!</v>
      </c>
      <c r="I150" s="11" t="str">
        <f t="shared" si="18"/>
        <v/>
      </c>
      <c r="J150" s="10" t="str">
        <f>IF(Pay_Num&lt;&gt;"",Beg_Bal*(Interest_Rate/VLOOKUP(Interval,LoanLookup[],5,FALSE)),"")</f>
        <v/>
      </c>
      <c r="K150" s="11" t="e">
        <f t="shared" si="15"/>
        <v>#VALUE!</v>
      </c>
      <c r="L150" s="65">
        <f>SUM($J$13:$J150)</f>
        <v>0</v>
      </c>
      <c r="M150" s="65"/>
      <c r="N150" s="65"/>
      <c r="O150" s="4"/>
    </row>
    <row r="151" spans="2:15" ht="16.5" customHeight="1" x14ac:dyDescent="0.3">
      <c r="B151" s="8" t="str">
        <f t="shared" si="16"/>
        <v/>
      </c>
      <c r="C151" s="9" t="str">
        <f>IF(Pay_Num&lt;&gt;"",DATE(YEAR(C150)+VLOOKUP(Interval,LoanLookup[],4,FALSE),MONTH(C150)+VLOOKUP(Interval,LoanLookup[],2,FALSE),DAY(C150)+VLOOKUP(Interval,LoanLookup[],3,FALSE)),"")</f>
        <v/>
      </c>
      <c r="D151" s="11" t="str">
        <f t="shared" si="17"/>
        <v/>
      </c>
      <c r="E151" s="14" t="str">
        <f t="shared" si="19"/>
        <v/>
      </c>
      <c r="F151" s="83" t="e">
        <f t="shared" si="13"/>
        <v>#VALUE!</v>
      </c>
      <c r="G151" s="83"/>
      <c r="H151" s="11" t="e">
        <f t="shared" si="14"/>
        <v>#VALUE!</v>
      </c>
      <c r="I151" s="11" t="str">
        <f t="shared" si="18"/>
        <v/>
      </c>
      <c r="J151" s="10" t="str">
        <f>IF(Pay_Num&lt;&gt;"",Beg_Bal*(Interest_Rate/VLOOKUP(Interval,LoanLookup[],5,FALSE)),"")</f>
        <v/>
      </c>
      <c r="K151" s="11" t="e">
        <f t="shared" si="15"/>
        <v>#VALUE!</v>
      </c>
      <c r="L151" s="65">
        <f>SUM($J$13:$J151)</f>
        <v>0</v>
      </c>
      <c r="M151" s="65"/>
      <c r="N151" s="65"/>
      <c r="O151" s="4"/>
    </row>
    <row r="152" spans="2:15" ht="16.5" customHeight="1" x14ac:dyDescent="0.3">
      <c r="B152" s="8" t="str">
        <f t="shared" si="16"/>
        <v/>
      </c>
      <c r="C152" s="9" t="str">
        <f>IF(Pay_Num&lt;&gt;"",DATE(YEAR(C151)+VLOOKUP(Interval,LoanLookup[],4,FALSE),MONTH(C151)+VLOOKUP(Interval,LoanLookup[],2,FALSE),DAY(C151)+VLOOKUP(Interval,LoanLookup[],3,FALSE)),"")</f>
        <v/>
      </c>
      <c r="D152" s="11" t="str">
        <f t="shared" si="17"/>
        <v/>
      </c>
      <c r="E152" s="14" t="str">
        <f t="shared" si="19"/>
        <v/>
      </c>
      <c r="F152" s="83" t="e">
        <f t="shared" si="13"/>
        <v>#VALUE!</v>
      </c>
      <c r="G152" s="83"/>
      <c r="H152" s="11" t="e">
        <f t="shared" si="14"/>
        <v>#VALUE!</v>
      </c>
      <c r="I152" s="11" t="str">
        <f t="shared" si="18"/>
        <v/>
      </c>
      <c r="J152" s="10" t="str">
        <f>IF(Pay_Num&lt;&gt;"",Beg_Bal*(Interest_Rate/VLOOKUP(Interval,LoanLookup[],5,FALSE)),"")</f>
        <v/>
      </c>
      <c r="K152" s="11" t="e">
        <f t="shared" si="15"/>
        <v>#VALUE!</v>
      </c>
      <c r="L152" s="65">
        <f>SUM($J$13:$J152)</f>
        <v>0</v>
      </c>
      <c r="M152" s="65"/>
      <c r="N152" s="65"/>
      <c r="O152" s="4"/>
    </row>
    <row r="153" spans="2:15" ht="16.5" customHeight="1" x14ac:dyDescent="0.3">
      <c r="B153" s="8" t="str">
        <f t="shared" si="16"/>
        <v/>
      </c>
      <c r="C153" s="9" t="str">
        <f>IF(Pay_Num&lt;&gt;"",DATE(YEAR(C152)+VLOOKUP(Interval,LoanLookup[],4,FALSE),MONTH(C152)+VLOOKUP(Interval,LoanLookup[],2,FALSE),DAY(C152)+VLOOKUP(Interval,LoanLookup[],3,FALSE)),"")</f>
        <v/>
      </c>
      <c r="D153" s="11" t="str">
        <f t="shared" si="17"/>
        <v/>
      </c>
      <c r="E153" s="14" t="str">
        <f t="shared" si="19"/>
        <v/>
      </c>
      <c r="F153" s="83" t="e">
        <f t="shared" si="13"/>
        <v>#VALUE!</v>
      </c>
      <c r="G153" s="83"/>
      <c r="H153" s="11" t="e">
        <f t="shared" si="14"/>
        <v>#VALUE!</v>
      </c>
      <c r="I153" s="11" t="str">
        <f t="shared" si="18"/>
        <v/>
      </c>
      <c r="J153" s="10" t="str">
        <f>IF(Pay_Num&lt;&gt;"",Beg_Bal*(Interest_Rate/VLOOKUP(Interval,LoanLookup[],5,FALSE)),"")</f>
        <v/>
      </c>
      <c r="K153" s="11" t="e">
        <f t="shared" si="15"/>
        <v>#VALUE!</v>
      </c>
      <c r="L153" s="65">
        <f>SUM($J$13:$J153)</f>
        <v>0</v>
      </c>
      <c r="M153" s="65"/>
      <c r="N153" s="65"/>
      <c r="O153" s="4"/>
    </row>
    <row r="154" spans="2:15" ht="16.5" customHeight="1" x14ac:dyDescent="0.3">
      <c r="B154" s="8" t="str">
        <f t="shared" si="16"/>
        <v/>
      </c>
      <c r="C154" s="9" t="str">
        <f>IF(Pay_Num&lt;&gt;"",DATE(YEAR(C153)+VLOOKUP(Interval,LoanLookup[],4,FALSE),MONTH(C153)+VLOOKUP(Interval,LoanLookup[],2,FALSE),DAY(C153)+VLOOKUP(Interval,LoanLookup[],3,FALSE)),"")</f>
        <v/>
      </c>
      <c r="D154" s="11" t="str">
        <f t="shared" si="17"/>
        <v/>
      </c>
      <c r="E154" s="14" t="str">
        <f t="shared" si="19"/>
        <v/>
      </c>
      <c r="F154" s="83" t="e">
        <f t="shared" si="13"/>
        <v>#VALUE!</v>
      </c>
      <c r="G154" s="83"/>
      <c r="H154" s="11" t="e">
        <f t="shared" si="14"/>
        <v>#VALUE!</v>
      </c>
      <c r="I154" s="11" t="str">
        <f t="shared" si="18"/>
        <v/>
      </c>
      <c r="J154" s="10" t="str">
        <f>IF(Pay_Num&lt;&gt;"",Beg_Bal*(Interest_Rate/VLOOKUP(Interval,LoanLookup[],5,FALSE)),"")</f>
        <v/>
      </c>
      <c r="K154" s="11" t="e">
        <f t="shared" si="15"/>
        <v>#VALUE!</v>
      </c>
      <c r="L154" s="65">
        <f>SUM($J$13:$J154)</f>
        <v>0</v>
      </c>
      <c r="M154" s="65"/>
      <c r="N154" s="65"/>
      <c r="O154" s="4"/>
    </row>
    <row r="155" spans="2:15" ht="16.5" customHeight="1" x14ac:dyDescent="0.3">
      <c r="B155" s="8" t="str">
        <f t="shared" si="16"/>
        <v/>
      </c>
      <c r="C155" s="9" t="str">
        <f>IF(Pay_Num&lt;&gt;"",DATE(YEAR(C154)+VLOOKUP(Interval,LoanLookup[],4,FALSE),MONTH(C154)+VLOOKUP(Interval,LoanLookup[],2,FALSE),DAY(C154)+VLOOKUP(Interval,LoanLookup[],3,FALSE)),"")</f>
        <v/>
      </c>
      <c r="D155" s="11" t="str">
        <f t="shared" si="17"/>
        <v/>
      </c>
      <c r="E155" s="14" t="str">
        <f t="shared" si="19"/>
        <v/>
      </c>
      <c r="F155" s="83" t="e">
        <f t="shared" si="13"/>
        <v>#VALUE!</v>
      </c>
      <c r="G155" s="83"/>
      <c r="H155" s="11" t="e">
        <f t="shared" si="14"/>
        <v>#VALUE!</v>
      </c>
      <c r="I155" s="11" t="str">
        <f t="shared" si="18"/>
        <v/>
      </c>
      <c r="J155" s="10" t="str">
        <f>IF(Pay_Num&lt;&gt;"",Beg_Bal*(Interest_Rate/VLOOKUP(Interval,LoanLookup[],5,FALSE)),"")</f>
        <v/>
      </c>
      <c r="K155" s="11" t="e">
        <f t="shared" si="15"/>
        <v>#VALUE!</v>
      </c>
      <c r="L155" s="65">
        <f>SUM($J$13:$J155)</f>
        <v>0</v>
      </c>
      <c r="M155" s="65"/>
      <c r="N155" s="65"/>
      <c r="O155" s="4"/>
    </row>
    <row r="156" spans="2:15" ht="16.5" customHeight="1" x14ac:dyDescent="0.3">
      <c r="B156" s="8" t="str">
        <f t="shared" si="16"/>
        <v/>
      </c>
      <c r="C156" s="9" t="str">
        <f>IF(Pay_Num&lt;&gt;"",DATE(YEAR(C155)+VLOOKUP(Interval,LoanLookup[],4,FALSE),MONTH(C155)+VLOOKUP(Interval,LoanLookup[],2,FALSE),DAY(C155)+VLOOKUP(Interval,LoanLookup[],3,FALSE)),"")</f>
        <v/>
      </c>
      <c r="D156" s="11" t="str">
        <f t="shared" si="17"/>
        <v/>
      </c>
      <c r="E156" s="14" t="str">
        <f t="shared" si="19"/>
        <v/>
      </c>
      <c r="F156" s="83" t="e">
        <f t="shared" si="13"/>
        <v>#VALUE!</v>
      </c>
      <c r="G156" s="83"/>
      <c r="H156" s="11" t="e">
        <f t="shared" si="14"/>
        <v>#VALUE!</v>
      </c>
      <c r="I156" s="11" t="str">
        <f t="shared" si="18"/>
        <v/>
      </c>
      <c r="J156" s="10" t="str">
        <f>IF(Pay_Num&lt;&gt;"",Beg_Bal*(Interest_Rate/VLOOKUP(Interval,LoanLookup[],5,FALSE)),"")</f>
        <v/>
      </c>
      <c r="K156" s="11" t="e">
        <f t="shared" si="15"/>
        <v>#VALUE!</v>
      </c>
      <c r="L156" s="65">
        <f>SUM($J$13:$J156)</f>
        <v>0</v>
      </c>
      <c r="M156" s="65"/>
      <c r="N156" s="65"/>
      <c r="O156" s="4"/>
    </row>
    <row r="157" spans="2:15" ht="16.5" customHeight="1" x14ac:dyDescent="0.3">
      <c r="B157" s="8" t="str">
        <f t="shared" si="16"/>
        <v/>
      </c>
      <c r="C157" s="9" t="str">
        <f>IF(Pay_Num&lt;&gt;"",DATE(YEAR(C156)+VLOOKUP(Interval,LoanLookup[],4,FALSE),MONTH(C156)+VLOOKUP(Interval,LoanLookup[],2,FALSE),DAY(C156)+VLOOKUP(Interval,LoanLookup[],3,FALSE)),"")</f>
        <v/>
      </c>
      <c r="D157" s="11" t="str">
        <f t="shared" si="17"/>
        <v/>
      </c>
      <c r="E157" s="14" t="str">
        <f t="shared" si="19"/>
        <v/>
      </c>
      <c r="F157" s="83" t="e">
        <f t="shared" si="13"/>
        <v>#VALUE!</v>
      </c>
      <c r="G157" s="83"/>
      <c r="H157" s="11" t="e">
        <f t="shared" si="14"/>
        <v>#VALUE!</v>
      </c>
      <c r="I157" s="11" t="str">
        <f t="shared" si="18"/>
        <v/>
      </c>
      <c r="J157" s="10" t="str">
        <f>IF(Pay_Num&lt;&gt;"",Beg_Bal*(Interest_Rate/VLOOKUP(Interval,LoanLookup[],5,FALSE)),"")</f>
        <v/>
      </c>
      <c r="K157" s="11" t="e">
        <f t="shared" si="15"/>
        <v>#VALUE!</v>
      </c>
      <c r="L157" s="65">
        <f>SUM($J$13:$J157)</f>
        <v>0</v>
      </c>
      <c r="M157" s="65"/>
      <c r="N157" s="65"/>
      <c r="O157" s="4"/>
    </row>
    <row r="158" spans="2:15" ht="16.5" customHeight="1" x14ac:dyDescent="0.3">
      <c r="B158" s="8" t="str">
        <f t="shared" si="16"/>
        <v/>
      </c>
      <c r="C158" s="9" t="str">
        <f>IF(Pay_Num&lt;&gt;"",DATE(YEAR(C157)+VLOOKUP(Interval,LoanLookup[],4,FALSE),MONTH(C157)+VLOOKUP(Interval,LoanLookup[],2,FALSE),DAY(C157)+VLOOKUP(Interval,LoanLookup[],3,FALSE)),"")</f>
        <v/>
      </c>
      <c r="D158" s="11" t="str">
        <f t="shared" si="17"/>
        <v/>
      </c>
      <c r="E158" s="14" t="str">
        <f t="shared" si="19"/>
        <v/>
      </c>
      <c r="F158" s="83" t="e">
        <f t="shared" si="13"/>
        <v>#VALUE!</v>
      </c>
      <c r="G158" s="83"/>
      <c r="H158" s="11" t="e">
        <f t="shared" si="14"/>
        <v>#VALUE!</v>
      </c>
      <c r="I158" s="11" t="str">
        <f t="shared" si="18"/>
        <v/>
      </c>
      <c r="J158" s="10" t="str">
        <f>IF(Pay_Num&lt;&gt;"",Beg_Bal*(Interest_Rate/VLOOKUP(Interval,LoanLookup[],5,FALSE)),"")</f>
        <v/>
      </c>
      <c r="K158" s="11" t="e">
        <f t="shared" si="15"/>
        <v>#VALUE!</v>
      </c>
      <c r="L158" s="65">
        <f>SUM($J$13:$J158)</f>
        <v>0</v>
      </c>
      <c r="M158" s="65"/>
      <c r="N158" s="65"/>
      <c r="O158" s="4"/>
    </row>
    <row r="159" spans="2:15" ht="16.5" customHeight="1" x14ac:dyDescent="0.3">
      <c r="B159" s="8" t="str">
        <f t="shared" si="16"/>
        <v/>
      </c>
      <c r="C159" s="9" t="str">
        <f>IF(Pay_Num&lt;&gt;"",DATE(YEAR(C158)+VLOOKUP(Interval,LoanLookup[],4,FALSE),MONTH(C158)+VLOOKUP(Interval,LoanLookup[],2,FALSE),DAY(C158)+VLOOKUP(Interval,LoanLookup[],3,FALSE)),"")</f>
        <v/>
      </c>
      <c r="D159" s="11" t="str">
        <f t="shared" si="17"/>
        <v/>
      </c>
      <c r="E159" s="14" t="str">
        <f t="shared" si="19"/>
        <v/>
      </c>
      <c r="F159" s="83" t="e">
        <f t="shared" si="13"/>
        <v>#VALUE!</v>
      </c>
      <c r="G159" s="83"/>
      <c r="H159" s="11" t="e">
        <f t="shared" si="14"/>
        <v>#VALUE!</v>
      </c>
      <c r="I159" s="11" t="str">
        <f t="shared" si="18"/>
        <v/>
      </c>
      <c r="J159" s="10" t="str">
        <f>IF(Pay_Num&lt;&gt;"",Beg_Bal*(Interest_Rate/VLOOKUP(Interval,LoanLookup[],5,FALSE)),"")</f>
        <v/>
      </c>
      <c r="K159" s="11" t="e">
        <f t="shared" si="15"/>
        <v>#VALUE!</v>
      </c>
      <c r="L159" s="65">
        <f>SUM($J$13:$J159)</f>
        <v>0</v>
      </c>
      <c r="M159" s="65"/>
      <c r="N159" s="65"/>
      <c r="O159" s="4"/>
    </row>
    <row r="160" spans="2:15" ht="16.5" customHeight="1" x14ac:dyDescent="0.3">
      <c r="B160" s="8" t="str">
        <f t="shared" si="16"/>
        <v/>
      </c>
      <c r="C160" s="9" t="str">
        <f>IF(Pay_Num&lt;&gt;"",DATE(YEAR(C159)+VLOOKUP(Interval,LoanLookup[],4,FALSE),MONTH(C159)+VLOOKUP(Interval,LoanLookup[],2,FALSE),DAY(C159)+VLOOKUP(Interval,LoanLookup[],3,FALSE)),"")</f>
        <v/>
      </c>
      <c r="D160" s="11" t="str">
        <f t="shared" si="17"/>
        <v/>
      </c>
      <c r="E160" s="14" t="str">
        <f t="shared" si="19"/>
        <v/>
      </c>
      <c r="F160" s="83" t="e">
        <f t="shared" si="13"/>
        <v>#VALUE!</v>
      </c>
      <c r="G160" s="83"/>
      <c r="H160" s="11" t="e">
        <f t="shared" si="14"/>
        <v>#VALUE!</v>
      </c>
      <c r="I160" s="11" t="str">
        <f t="shared" si="18"/>
        <v/>
      </c>
      <c r="J160" s="10" t="str">
        <f>IF(Pay_Num&lt;&gt;"",Beg_Bal*(Interest_Rate/VLOOKUP(Interval,LoanLookup[],5,FALSE)),"")</f>
        <v/>
      </c>
      <c r="K160" s="11" t="e">
        <f t="shared" si="15"/>
        <v>#VALUE!</v>
      </c>
      <c r="L160" s="65">
        <f>SUM($J$13:$J160)</f>
        <v>0</v>
      </c>
      <c r="M160" s="65"/>
      <c r="N160" s="65"/>
      <c r="O160" s="4"/>
    </row>
    <row r="161" spans="2:15" ht="16.5" customHeight="1" x14ac:dyDescent="0.3">
      <c r="B161" s="8" t="str">
        <f t="shared" si="16"/>
        <v/>
      </c>
      <c r="C161" s="9" t="str">
        <f>IF(Pay_Num&lt;&gt;"",DATE(YEAR(C160)+VLOOKUP(Interval,LoanLookup[],4,FALSE),MONTH(C160)+VLOOKUP(Interval,LoanLookup[],2,FALSE),DAY(C160)+VLOOKUP(Interval,LoanLookup[],3,FALSE)),"")</f>
        <v/>
      </c>
      <c r="D161" s="11" t="str">
        <f t="shared" si="17"/>
        <v/>
      </c>
      <c r="E161" s="14" t="str">
        <f t="shared" si="19"/>
        <v/>
      </c>
      <c r="F161" s="83" t="e">
        <f t="shared" si="13"/>
        <v>#VALUE!</v>
      </c>
      <c r="G161" s="83"/>
      <c r="H161" s="11" t="e">
        <f t="shared" si="14"/>
        <v>#VALUE!</v>
      </c>
      <c r="I161" s="11" t="str">
        <f t="shared" si="18"/>
        <v/>
      </c>
      <c r="J161" s="10" t="str">
        <f>IF(Pay_Num&lt;&gt;"",Beg_Bal*(Interest_Rate/VLOOKUP(Interval,LoanLookup[],5,FALSE)),"")</f>
        <v/>
      </c>
      <c r="K161" s="11" t="e">
        <f t="shared" si="15"/>
        <v>#VALUE!</v>
      </c>
      <c r="L161" s="65">
        <f>SUM($J$13:$J161)</f>
        <v>0</v>
      </c>
      <c r="M161" s="65"/>
      <c r="N161" s="65"/>
      <c r="O161" s="4"/>
    </row>
    <row r="162" spans="2:15" ht="16.5" customHeight="1" x14ac:dyDescent="0.3">
      <c r="B162" s="8" t="str">
        <f t="shared" si="16"/>
        <v/>
      </c>
      <c r="C162" s="9" t="str">
        <f>IF(Pay_Num&lt;&gt;"",DATE(YEAR(C161)+VLOOKUP(Interval,LoanLookup[],4,FALSE),MONTH(C161)+VLOOKUP(Interval,LoanLookup[],2,FALSE),DAY(C161)+VLOOKUP(Interval,LoanLookup[],3,FALSE)),"")</f>
        <v/>
      </c>
      <c r="D162" s="11" t="str">
        <f t="shared" si="17"/>
        <v/>
      </c>
      <c r="E162" s="14" t="str">
        <f t="shared" si="19"/>
        <v/>
      </c>
      <c r="F162" s="83" t="e">
        <f t="shared" si="13"/>
        <v>#VALUE!</v>
      </c>
      <c r="G162" s="83"/>
      <c r="H162" s="11" t="e">
        <f t="shared" si="14"/>
        <v>#VALUE!</v>
      </c>
      <c r="I162" s="11" t="str">
        <f t="shared" si="18"/>
        <v/>
      </c>
      <c r="J162" s="10" t="str">
        <f>IF(Pay_Num&lt;&gt;"",Beg_Bal*(Interest_Rate/VLOOKUP(Interval,LoanLookup[],5,FALSE)),"")</f>
        <v/>
      </c>
      <c r="K162" s="11" t="e">
        <f t="shared" si="15"/>
        <v>#VALUE!</v>
      </c>
      <c r="L162" s="65">
        <f>SUM($J$13:$J162)</f>
        <v>0</v>
      </c>
      <c r="M162" s="65"/>
      <c r="N162" s="65"/>
      <c r="O162" s="4"/>
    </row>
    <row r="163" spans="2:15" ht="16.5" customHeight="1" x14ac:dyDescent="0.3">
      <c r="B163" s="8" t="str">
        <f t="shared" si="16"/>
        <v/>
      </c>
      <c r="C163" s="9" t="str">
        <f>IF(Pay_Num&lt;&gt;"",DATE(YEAR(C162)+VLOOKUP(Interval,LoanLookup[],4,FALSE),MONTH(C162)+VLOOKUP(Interval,LoanLookup[],2,FALSE),DAY(C162)+VLOOKUP(Interval,LoanLookup[],3,FALSE)),"")</f>
        <v/>
      </c>
      <c r="D163" s="11" t="str">
        <f t="shared" si="17"/>
        <v/>
      </c>
      <c r="E163" s="14" t="str">
        <f t="shared" si="19"/>
        <v/>
      </c>
      <c r="F163" s="83" t="e">
        <f t="shared" si="13"/>
        <v>#VALUE!</v>
      </c>
      <c r="G163" s="83"/>
      <c r="H163" s="11" t="e">
        <f t="shared" si="14"/>
        <v>#VALUE!</v>
      </c>
      <c r="I163" s="11" t="str">
        <f t="shared" si="18"/>
        <v/>
      </c>
      <c r="J163" s="10" t="str">
        <f>IF(Pay_Num&lt;&gt;"",Beg_Bal*(Interest_Rate/VLOOKUP(Interval,LoanLookup[],5,FALSE)),"")</f>
        <v/>
      </c>
      <c r="K163" s="11" t="e">
        <f t="shared" si="15"/>
        <v>#VALUE!</v>
      </c>
      <c r="L163" s="65">
        <f>SUM($J$13:$J163)</f>
        <v>0</v>
      </c>
      <c r="M163" s="65"/>
      <c r="N163" s="65"/>
      <c r="O163" s="4"/>
    </row>
    <row r="164" spans="2:15" ht="16.5" customHeight="1" x14ac:dyDescent="0.3">
      <c r="B164" s="8" t="str">
        <f t="shared" si="16"/>
        <v/>
      </c>
      <c r="C164" s="9" t="str">
        <f>IF(Pay_Num&lt;&gt;"",DATE(YEAR(C163)+VLOOKUP(Interval,LoanLookup[],4,FALSE),MONTH(C163)+VLOOKUP(Interval,LoanLookup[],2,FALSE),DAY(C163)+VLOOKUP(Interval,LoanLookup[],3,FALSE)),"")</f>
        <v/>
      </c>
      <c r="D164" s="11" t="str">
        <f t="shared" si="17"/>
        <v/>
      </c>
      <c r="E164" s="14" t="str">
        <f t="shared" si="19"/>
        <v/>
      </c>
      <c r="F164" s="83" t="e">
        <f t="shared" si="13"/>
        <v>#VALUE!</v>
      </c>
      <c r="G164" s="83"/>
      <c r="H164" s="11" t="e">
        <f t="shared" si="14"/>
        <v>#VALUE!</v>
      </c>
      <c r="I164" s="11" t="str">
        <f t="shared" si="18"/>
        <v/>
      </c>
      <c r="J164" s="10" t="str">
        <f>IF(Pay_Num&lt;&gt;"",Beg_Bal*(Interest_Rate/VLOOKUP(Interval,LoanLookup[],5,FALSE)),"")</f>
        <v/>
      </c>
      <c r="K164" s="11" t="e">
        <f t="shared" si="15"/>
        <v>#VALUE!</v>
      </c>
      <c r="L164" s="65">
        <f>SUM($J$13:$J164)</f>
        <v>0</v>
      </c>
      <c r="M164" s="65"/>
      <c r="N164" s="65"/>
      <c r="O164" s="4"/>
    </row>
    <row r="165" spans="2:15" ht="16.5" customHeight="1" x14ac:dyDescent="0.3">
      <c r="B165" s="8" t="str">
        <f t="shared" si="16"/>
        <v/>
      </c>
      <c r="C165" s="9" t="str">
        <f>IF(Pay_Num&lt;&gt;"",DATE(YEAR(C164)+VLOOKUP(Interval,LoanLookup[],4,FALSE),MONTH(C164)+VLOOKUP(Interval,LoanLookup[],2,FALSE),DAY(C164)+VLOOKUP(Interval,LoanLookup[],3,FALSE)),"")</f>
        <v/>
      </c>
      <c r="D165" s="11" t="str">
        <f t="shared" si="17"/>
        <v/>
      </c>
      <c r="E165" s="14" t="str">
        <f t="shared" si="19"/>
        <v/>
      </c>
      <c r="F165" s="83" t="e">
        <f t="shared" si="13"/>
        <v>#VALUE!</v>
      </c>
      <c r="G165" s="83"/>
      <c r="H165" s="11" t="e">
        <f t="shared" si="14"/>
        <v>#VALUE!</v>
      </c>
      <c r="I165" s="11" t="str">
        <f t="shared" si="18"/>
        <v/>
      </c>
      <c r="J165" s="10" t="str">
        <f>IF(Pay_Num&lt;&gt;"",Beg_Bal*(Interest_Rate/VLOOKUP(Interval,LoanLookup[],5,FALSE)),"")</f>
        <v/>
      </c>
      <c r="K165" s="11" t="e">
        <f t="shared" si="15"/>
        <v>#VALUE!</v>
      </c>
      <c r="L165" s="65">
        <f>SUM($J$13:$J165)</f>
        <v>0</v>
      </c>
      <c r="M165" s="65"/>
      <c r="N165" s="65"/>
      <c r="O165" s="4"/>
    </row>
    <row r="166" spans="2:15" ht="16.5" customHeight="1" x14ac:dyDescent="0.3">
      <c r="B166" s="8" t="str">
        <f t="shared" si="16"/>
        <v/>
      </c>
      <c r="C166" s="9" t="str">
        <f>IF(Pay_Num&lt;&gt;"",DATE(YEAR(C165)+VLOOKUP(Interval,LoanLookup[],4,FALSE),MONTH(C165)+VLOOKUP(Interval,LoanLookup[],2,FALSE),DAY(C165)+VLOOKUP(Interval,LoanLookup[],3,FALSE)),"")</f>
        <v/>
      </c>
      <c r="D166" s="11" t="str">
        <f t="shared" si="17"/>
        <v/>
      </c>
      <c r="E166" s="14" t="str">
        <f t="shared" si="19"/>
        <v/>
      </c>
      <c r="F166" s="83" t="e">
        <f t="shared" si="13"/>
        <v>#VALUE!</v>
      </c>
      <c r="G166" s="83"/>
      <c r="H166" s="11" t="e">
        <f t="shared" si="14"/>
        <v>#VALUE!</v>
      </c>
      <c r="I166" s="11" t="str">
        <f t="shared" si="18"/>
        <v/>
      </c>
      <c r="J166" s="10" t="str">
        <f>IF(Pay_Num&lt;&gt;"",Beg_Bal*(Interest_Rate/VLOOKUP(Interval,LoanLookup[],5,FALSE)),"")</f>
        <v/>
      </c>
      <c r="K166" s="11" t="e">
        <f t="shared" si="15"/>
        <v>#VALUE!</v>
      </c>
      <c r="L166" s="65">
        <f>SUM($J$13:$J166)</f>
        <v>0</v>
      </c>
      <c r="M166" s="65"/>
      <c r="N166" s="65"/>
      <c r="O166" s="4"/>
    </row>
    <row r="167" spans="2:15" ht="16.5" customHeight="1" x14ac:dyDescent="0.3">
      <c r="B167" s="8" t="str">
        <f t="shared" si="16"/>
        <v/>
      </c>
      <c r="C167" s="9" t="str">
        <f>IF(Pay_Num&lt;&gt;"",DATE(YEAR(C166)+VLOOKUP(Interval,LoanLookup[],4,FALSE),MONTH(C166)+VLOOKUP(Interval,LoanLookup[],2,FALSE),DAY(C166)+VLOOKUP(Interval,LoanLookup[],3,FALSE)),"")</f>
        <v/>
      </c>
      <c r="D167" s="11" t="str">
        <f t="shared" si="17"/>
        <v/>
      </c>
      <c r="E167" s="14" t="str">
        <f t="shared" si="19"/>
        <v/>
      </c>
      <c r="F167" s="83" t="e">
        <f t="shared" si="13"/>
        <v>#VALUE!</v>
      </c>
      <c r="G167" s="83"/>
      <c r="H167" s="11" t="e">
        <f t="shared" si="14"/>
        <v>#VALUE!</v>
      </c>
      <c r="I167" s="11" t="str">
        <f t="shared" si="18"/>
        <v/>
      </c>
      <c r="J167" s="10" t="str">
        <f>IF(Pay_Num&lt;&gt;"",Beg_Bal*(Interest_Rate/VLOOKUP(Interval,LoanLookup[],5,FALSE)),"")</f>
        <v/>
      </c>
      <c r="K167" s="11" t="e">
        <f t="shared" si="15"/>
        <v>#VALUE!</v>
      </c>
      <c r="L167" s="65">
        <f>SUM($J$13:$J167)</f>
        <v>0</v>
      </c>
      <c r="M167" s="65"/>
      <c r="N167" s="65"/>
      <c r="O167" s="4"/>
    </row>
    <row r="168" spans="2:15" ht="16.5" customHeight="1" x14ac:dyDescent="0.3">
      <c r="B168" s="8" t="str">
        <f t="shared" si="16"/>
        <v/>
      </c>
      <c r="C168" s="9" t="str">
        <f>IF(Pay_Num&lt;&gt;"",DATE(YEAR(C167)+VLOOKUP(Interval,LoanLookup[],4,FALSE),MONTH(C167)+VLOOKUP(Interval,LoanLookup[],2,FALSE),DAY(C167)+VLOOKUP(Interval,LoanLookup[],3,FALSE)),"")</f>
        <v/>
      </c>
      <c r="D168" s="11" t="str">
        <f t="shared" si="17"/>
        <v/>
      </c>
      <c r="E168" s="14" t="str">
        <f t="shared" si="19"/>
        <v/>
      </c>
      <c r="F168" s="83" t="e">
        <f t="shared" si="13"/>
        <v>#VALUE!</v>
      </c>
      <c r="G168" s="83"/>
      <c r="H168" s="11" t="e">
        <f t="shared" si="14"/>
        <v>#VALUE!</v>
      </c>
      <c r="I168" s="11" t="str">
        <f t="shared" si="18"/>
        <v/>
      </c>
      <c r="J168" s="10" t="str">
        <f>IF(Pay_Num&lt;&gt;"",Beg_Bal*(Interest_Rate/VLOOKUP(Interval,LoanLookup[],5,FALSE)),"")</f>
        <v/>
      </c>
      <c r="K168" s="11" t="e">
        <f t="shared" si="15"/>
        <v>#VALUE!</v>
      </c>
      <c r="L168" s="65">
        <f>SUM($J$13:$J168)</f>
        <v>0</v>
      </c>
      <c r="M168" s="65"/>
      <c r="N168" s="65"/>
      <c r="O168" s="4"/>
    </row>
    <row r="169" spans="2:15" ht="16.5" customHeight="1" x14ac:dyDescent="0.3">
      <c r="B169" s="8" t="str">
        <f t="shared" si="16"/>
        <v/>
      </c>
      <c r="C169" s="9" t="str">
        <f>IF(Pay_Num&lt;&gt;"",DATE(YEAR(C168)+VLOOKUP(Interval,LoanLookup[],4,FALSE),MONTH(C168)+VLOOKUP(Interval,LoanLookup[],2,FALSE),DAY(C168)+VLOOKUP(Interval,LoanLookup[],3,FALSE)),"")</f>
        <v/>
      </c>
      <c r="D169" s="11" t="str">
        <f t="shared" si="17"/>
        <v/>
      </c>
      <c r="E169" s="14" t="str">
        <f t="shared" si="19"/>
        <v/>
      </c>
      <c r="F169" s="83" t="e">
        <f t="shared" si="13"/>
        <v>#VALUE!</v>
      </c>
      <c r="G169" s="83"/>
      <c r="H169" s="11" t="e">
        <f t="shared" si="14"/>
        <v>#VALUE!</v>
      </c>
      <c r="I169" s="11" t="str">
        <f t="shared" si="18"/>
        <v/>
      </c>
      <c r="J169" s="10" t="str">
        <f>IF(Pay_Num&lt;&gt;"",Beg_Bal*(Interest_Rate/VLOOKUP(Interval,LoanLookup[],5,FALSE)),"")</f>
        <v/>
      </c>
      <c r="K169" s="11" t="e">
        <f t="shared" si="15"/>
        <v>#VALUE!</v>
      </c>
      <c r="L169" s="65">
        <f>SUM($J$13:$J169)</f>
        <v>0</v>
      </c>
      <c r="M169" s="65"/>
      <c r="N169" s="65"/>
      <c r="O169" s="4"/>
    </row>
    <row r="170" spans="2:15" ht="16.5" customHeight="1" x14ac:dyDescent="0.3">
      <c r="B170" s="8" t="str">
        <f t="shared" si="16"/>
        <v/>
      </c>
      <c r="C170" s="9" t="str">
        <f>IF(Pay_Num&lt;&gt;"",DATE(YEAR(C169)+VLOOKUP(Interval,LoanLookup[],4,FALSE),MONTH(C169)+VLOOKUP(Interval,LoanLookup[],2,FALSE),DAY(C169)+VLOOKUP(Interval,LoanLookup[],3,FALSE)),"")</f>
        <v/>
      </c>
      <c r="D170" s="11" t="str">
        <f t="shared" si="17"/>
        <v/>
      </c>
      <c r="E170" s="14" t="str">
        <f t="shared" si="19"/>
        <v/>
      </c>
      <c r="F170" s="83" t="e">
        <f t="shared" si="13"/>
        <v>#VALUE!</v>
      </c>
      <c r="G170" s="83"/>
      <c r="H170" s="11" t="e">
        <f t="shared" si="14"/>
        <v>#VALUE!</v>
      </c>
      <c r="I170" s="11" t="str">
        <f t="shared" si="18"/>
        <v/>
      </c>
      <c r="J170" s="10" t="str">
        <f>IF(Pay_Num&lt;&gt;"",Beg_Bal*(Interest_Rate/VLOOKUP(Interval,LoanLookup[],5,FALSE)),"")</f>
        <v/>
      </c>
      <c r="K170" s="11" t="e">
        <f t="shared" si="15"/>
        <v>#VALUE!</v>
      </c>
      <c r="L170" s="65">
        <f>SUM($J$13:$J170)</f>
        <v>0</v>
      </c>
      <c r="M170" s="65"/>
      <c r="N170" s="65"/>
      <c r="O170" s="4"/>
    </row>
    <row r="171" spans="2:15" ht="16.5" customHeight="1" x14ac:dyDescent="0.3">
      <c r="B171" s="8" t="str">
        <f t="shared" si="16"/>
        <v/>
      </c>
      <c r="C171" s="9" t="str">
        <f>IF(Pay_Num&lt;&gt;"",DATE(YEAR(C170)+VLOOKUP(Interval,LoanLookup[],4,FALSE),MONTH(C170)+VLOOKUP(Interval,LoanLookup[],2,FALSE),DAY(C170)+VLOOKUP(Interval,LoanLookup[],3,FALSE)),"")</f>
        <v/>
      </c>
      <c r="D171" s="11" t="str">
        <f t="shared" si="17"/>
        <v/>
      </c>
      <c r="E171" s="14" t="str">
        <f t="shared" si="19"/>
        <v/>
      </c>
      <c r="F171" s="83" t="e">
        <f t="shared" si="13"/>
        <v>#VALUE!</v>
      </c>
      <c r="G171" s="83"/>
      <c r="H171" s="11" t="e">
        <f t="shared" si="14"/>
        <v>#VALUE!</v>
      </c>
      <c r="I171" s="11" t="str">
        <f t="shared" si="18"/>
        <v/>
      </c>
      <c r="J171" s="10" t="str">
        <f>IF(Pay_Num&lt;&gt;"",Beg_Bal*(Interest_Rate/VLOOKUP(Interval,LoanLookup[],5,FALSE)),"")</f>
        <v/>
      </c>
      <c r="K171" s="11" t="e">
        <f t="shared" si="15"/>
        <v>#VALUE!</v>
      </c>
      <c r="L171" s="65">
        <f>SUM($J$13:$J171)</f>
        <v>0</v>
      </c>
      <c r="M171" s="65"/>
      <c r="N171" s="65"/>
      <c r="O171" s="4"/>
    </row>
    <row r="172" spans="2:15" ht="16.5" customHeight="1" x14ac:dyDescent="0.3">
      <c r="B172" s="8" t="str">
        <f t="shared" si="16"/>
        <v/>
      </c>
      <c r="C172" s="9" t="str">
        <f>IF(Pay_Num&lt;&gt;"",DATE(YEAR(C171)+VLOOKUP(Interval,LoanLookup[],4,FALSE),MONTH(C171)+VLOOKUP(Interval,LoanLookup[],2,FALSE),DAY(C171)+VLOOKUP(Interval,LoanLookup[],3,FALSE)),"")</f>
        <v/>
      </c>
      <c r="D172" s="11" t="str">
        <f t="shared" si="17"/>
        <v/>
      </c>
      <c r="E172" s="14" t="str">
        <f t="shared" si="19"/>
        <v/>
      </c>
      <c r="F172" s="83" t="e">
        <f t="shared" si="13"/>
        <v>#VALUE!</v>
      </c>
      <c r="G172" s="83"/>
      <c r="H172" s="11" t="e">
        <f t="shared" si="14"/>
        <v>#VALUE!</v>
      </c>
      <c r="I172" s="11" t="str">
        <f t="shared" si="18"/>
        <v/>
      </c>
      <c r="J172" s="10" t="str">
        <f>IF(Pay_Num&lt;&gt;"",Beg_Bal*(Interest_Rate/VLOOKUP(Interval,LoanLookup[],5,FALSE)),"")</f>
        <v/>
      </c>
      <c r="K172" s="11" t="e">
        <f t="shared" si="15"/>
        <v>#VALUE!</v>
      </c>
      <c r="L172" s="65">
        <f>SUM($J$13:$J172)</f>
        <v>0</v>
      </c>
      <c r="M172" s="65"/>
      <c r="N172" s="65"/>
      <c r="O172" s="4"/>
    </row>
    <row r="173" spans="2:15" ht="16.5" customHeight="1" x14ac:dyDescent="0.3">
      <c r="B173" s="8" t="str">
        <f t="shared" si="16"/>
        <v/>
      </c>
      <c r="C173" s="9" t="str">
        <f>IF(Pay_Num&lt;&gt;"",DATE(YEAR(C172)+VLOOKUP(Interval,LoanLookup[],4,FALSE),MONTH(C172)+VLOOKUP(Interval,LoanLookup[],2,FALSE),DAY(C172)+VLOOKUP(Interval,LoanLookup[],3,FALSE)),"")</f>
        <v/>
      </c>
      <c r="D173" s="11" t="str">
        <f t="shared" si="17"/>
        <v/>
      </c>
      <c r="E173" s="14" t="str">
        <f t="shared" si="19"/>
        <v/>
      </c>
      <c r="F173" s="83" t="e">
        <f t="shared" si="13"/>
        <v>#VALUE!</v>
      </c>
      <c r="G173" s="83"/>
      <c r="H173" s="11" t="e">
        <f t="shared" si="14"/>
        <v>#VALUE!</v>
      </c>
      <c r="I173" s="11" t="str">
        <f t="shared" si="18"/>
        <v/>
      </c>
      <c r="J173" s="10" t="str">
        <f>IF(Pay_Num&lt;&gt;"",Beg_Bal*(Interest_Rate/VLOOKUP(Interval,LoanLookup[],5,FALSE)),"")</f>
        <v/>
      </c>
      <c r="K173" s="11" t="e">
        <f t="shared" si="15"/>
        <v>#VALUE!</v>
      </c>
      <c r="L173" s="65">
        <f>SUM($J$13:$J173)</f>
        <v>0</v>
      </c>
      <c r="M173" s="65"/>
      <c r="N173" s="65"/>
      <c r="O173" s="4"/>
    </row>
    <row r="174" spans="2:15" ht="16.5" customHeight="1" x14ac:dyDescent="0.3">
      <c r="B174" s="8" t="str">
        <f t="shared" si="16"/>
        <v/>
      </c>
      <c r="C174" s="9" t="str">
        <f>IF(Pay_Num&lt;&gt;"",DATE(YEAR(C173)+VLOOKUP(Interval,LoanLookup[],4,FALSE),MONTH(C173)+VLOOKUP(Interval,LoanLookup[],2,FALSE),DAY(C173)+VLOOKUP(Interval,LoanLookup[],3,FALSE)),"")</f>
        <v/>
      </c>
      <c r="D174" s="11" t="str">
        <f t="shared" si="17"/>
        <v/>
      </c>
      <c r="E174" s="14" t="str">
        <f t="shared" si="19"/>
        <v/>
      </c>
      <c r="F174" s="83" t="e">
        <f t="shared" si="13"/>
        <v>#VALUE!</v>
      </c>
      <c r="G174" s="83"/>
      <c r="H174" s="11" t="e">
        <f t="shared" si="14"/>
        <v>#VALUE!</v>
      </c>
      <c r="I174" s="11" t="str">
        <f t="shared" si="18"/>
        <v/>
      </c>
      <c r="J174" s="10" t="str">
        <f>IF(Pay_Num&lt;&gt;"",Beg_Bal*(Interest_Rate/VLOOKUP(Interval,LoanLookup[],5,FALSE)),"")</f>
        <v/>
      </c>
      <c r="K174" s="11" t="e">
        <f t="shared" si="15"/>
        <v>#VALUE!</v>
      </c>
      <c r="L174" s="65">
        <f>SUM($J$13:$J174)</f>
        <v>0</v>
      </c>
      <c r="M174" s="65"/>
      <c r="N174" s="65"/>
      <c r="O174" s="4"/>
    </row>
    <row r="175" spans="2:15" ht="16.5" customHeight="1" x14ac:dyDescent="0.3">
      <c r="B175" s="8" t="str">
        <f t="shared" si="16"/>
        <v/>
      </c>
      <c r="C175" s="9" t="str">
        <f>IF(Pay_Num&lt;&gt;"",DATE(YEAR(C174)+VLOOKUP(Interval,LoanLookup[],4,FALSE),MONTH(C174)+VLOOKUP(Interval,LoanLookup[],2,FALSE),DAY(C174)+VLOOKUP(Interval,LoanLookup[],3,FALSE)),"")</f>
        <v/>
      </c>
      <c r="D175" s="11" t="str">
        <f t="shared" si="17"/>
        <v/>
      </c>
      <c r="E175" s="14" t="str">
        <f t="shared" si="19"/>
        <v/>
      </c>
      <c r="F175" s="83" t="e">
        <f t="shared" si="13"/>
        <v>#VALUE!</v>
      </c>
      <c r="G175" s="83"/>
      <c r="H175" s="11" t="e">
        <f t="shared" si="14"/>
        <v>#VALUE!</v>
      </c>
      <c r="I175" s="11" t="str">
        <f t="shared" si="18"/>
        <v/>
      </c>
      <c r="J175" s="10" t="str">
        <f>IF(Pay_Num&lt;&gt;"",Beg_Bal*(Interest_Rate/VLOOKUP(Interval,LoanLookup[],5,FALSE)),"")</f>
        <v/>
      </c>
      <c r="K175" s="11" t="e">
        <f t="shared" si="15"/>
        <v>#VALUE!</v>
      </c>
      <c r="L175" s="65">
        <f>SUM($J$13:$J175)</f>
        <v>0</v>
      </c>
      <c r="M175" s="65"/>
      <c r="N175" s="65"/>
      <c r="O175" s="4"/>
    </row>
    <row r="176" spans="2:15" ht="16.5" customHeight="1" x14ac:dyDescent="0.3">
      <c r="B176" s="8" t="str">
        <f t="shared" si="16"/>
        <v/>
      </c>
      <c r="C176" s="9" t="str">
        <f>IF(Pay_Num&lt;&gt;"",DATE(YEAR(C175)+VLOOKUP(Interval,LoanLookup[],4,FALSE),MONTH(C175)+VLOOKUP(Interval,LoanLookup[],2,FALSE),DAY(C175)+VLOOKUP(Interval,LoanLookup[],3,FALSE)),"")</f>
        <v/>
      </c>
      <c r="D176" s="11" t="str">
        <f t="shared" si="17"/>
        <v/>
      </c>
      <c r="E176" s="14" t="str">
        <f t="shared" si="19"/>
        <v/>
      </c>
      <c r="F176" s="83" t="e">
        <f t="shared" si="13"/>
        <v>#VALUE!</v>
      </c>
      <c r="G176" s="83"/>
      <c r="H176" s="11" t="e">
        <f t="shared" si="14"/>
        <v>#VALUE!</v>
      </c>
      <c r="I176" s="11" t="str">
        <f t="shared" si="18"/>
        <v/>
      </c>
      <c r="J176" s="10" t="str">
        <f>IF(Pay_Num&lt;&gt;"",Beg_Bal*(Interest_Rate/VLOOKUP(Interval,LoanLookup[],5,FALSE)),"")</f>
        <v/>
      </c>
      <c r="K176" s="11" t="e">
        <f t="shared" si="15"/>
        <v>#VALUE!</v>
      </c>
      <c r="L176" s="65">
        <f>SUM($J$13:$J176)</f>
        <v>0</v>
      </c>
      <c r="M176" s="65"/>
      <c r="N176" s="65"/>
      <c r="O176" s="4"/>
    </row>
    <row r="177" spans="2:15" ht="16.5" customHeight="1" x14ac:dyDescent="0.3">
      <c r="B177" s="8" t="str">
        <f t="shared" si="16"/>
        <v/>
      </c>
      <c r="C177" s="9" t="str">
        <f>IF(Pay_Num&lt;&gt;"",DATE(YEAR(C176)+VLOOKUP(Interval,LoanLookup[],4,FALSE),MONTH(C176)+VLOOKUP(Interval,LoanLookup[],2,FALSE),DAY(C176)+VLOOKUP(Interval,LoanLookup[],3,FALSE)),"")</f>
        <v/>
      </c>
      <c r="D177" s="11" t="str">
        <f t="shared" si="17"/>
        <v/>
      </c>
      <c r="E177" s="14" t="str">
        <f t="shared" si="19"/>
        <v/>
      </c>
      <c r="F177" s="83" t="e">
        <f t="shared" si="13"/>
        <v>#VALUE!</v>
      </c>
      <c r="G177" s="83"/>
      <c r="H177" s="11" t="e">
        <f t="shared" si="14"/>
        <v>#VALUE!</v>
      </c>
      <c r="I177" s="11" t="str">
        <f t="shared" si="18"/>
        <v/>
      </c>
      <c r="J177" s="10" t="str">
        <f>IF(Pay_Num&lt;&gt;"",Beg_Bal*(Interest_Rate/VLOOKUP(Interval,LoanLookup[],5,FALSE)),"")</f>
        <v/>
      </c>
      <c r="K177" s="11" t="e">
        <f t="shared" si="15"/>
        <v>#VALUE!</v>
      </c>
      <c r="L177" s="65">
        <f>SUM($J$13:$J177)</f>
        <v>0</v>
      </c>
      <c r="M177" s="65"/>
      <c r="N177" s="65"/>
      <c r="O177" s="4"/>
    </row>
    <row r="178" spans="2:15" ht="16.5" customHeight="1" x14ac:dyDescent="0.3">
      <c r="B178" s="8" t="str">
        <f t="shared" si="16"/>
        <v/>
      </c>
      <c r="C178" s="9" t="str">
        <f>IF(Pay_Num&lt;&gt;"",DATE(YEAR(C177)+VLOOKUP(Interval,LoanLookup[],4,FALSE),MONTH(C177)+VLOOKUP(Interval,LoanLookup[],2,FALSE),DAY(C177)+VLOOKUP(Interval,LoanLookup[],3,FALSE)),"")</f>
        <v/>
      </c>
      <c r="D178" s="11" t="str">
        <f t="shared" si="17"/>
        <v/>
      </c>
      <c r="E178" s="14" t="str">
        <f t="shared" si="19"/>
        <v/>
      </c>
      <c r="F178" s="83" t="e">
        <f t="shared" si="13"/>
        <v>#VALUE!</v>
      </c>
      <c r="G178" s="83"/>
      <c r="H178" s="11" t="e">
        <f t="shared" si="14"/>
        <v>#VALUE!</v>
      </c>
      <c r="I178" s="11" t="str">
        <f t="shared" si="18"/>
        <v/>
      </c>
      <c r="J178" s="10" t="str">
        <f>IF(Pay_Num&lt;&gt;"",Beg_Bal*(Interest_Rate/VLOOKUP(Interval,LoanLookup[],5,FALSE)),"")</f>
        <v/>
      </c>
      <c r="K178" s="11" t="e">
        <f t="shared" si="15"/>
        <v>#VALUE!</v>
      </c>
      <c r="L178" s="65">
        <f>SUM($J$13:$J178)</f>
        <v>0</v>
      </c>
      <c r="M178" s="65"/>
      <c r="N178" s="65"/>
      <c r="O178" s="4"/>
    </row>
    <row r="179" spans="2:15" ht="16.5" customHeight="1" x14ac:dyDescent="0.3">
      <c r="B179" s="8" t="str">
        <f t="shared" si="16"/>
        <v/>
      </c>
      <c r="C179" s="9" t="str">
        <f>IF(Pay_Num&lt;&gt;"",DATE(YEAR(C178)+VLOOKUP(Interval,LoanLookup[],4,FALSE),MONTH(C178)+VLOOKUP(Interval,LoanLookup[],2,FALSE),DAY(C178)+VLOOKUP(Interval,LoanLookup[],3,FALSE)),"")</f>
        <v/>
      </c>
      <c r="D179" s="11" t="str">
        <f t="shared" si="17"/>
        <v/>
      </c>
      <c r="E179" s="14" t="str">
        <f t="shared" si="19"/>
        <v/>
      </c>
      <c r="F179" s="83" t="e">
        <f t="shared" si="13"/>
        <v>#VALUE!</v>
      </c>
      <c r="G179" s="83"/>
      <c r="H179" s="11" t="e">
        <f t="shared" si="14"/>
        <v>#VALUE!</v>
      </c>
      <c r="I179" s="11" t="str">
        <f t="shared" si="18"/>
        <v/>
      </c>
      <c r="J179" s="10" t="str">
        <f>IF(Pay_Num&lt;&gt;"",Beg_Bal*(Interest_Rate/VLOOKUP(Interval,LoanLookup[],5,FALSE)),"")</f>
        <v/>
      </c>
      <c r="K179" s="11" t="e">
        <f t="shared" si="15"/>
        <v>#VALUE!</v>
      </c>
      <c r="L179" s="65">
        <f>SUM($J$13:$J179)</f>
        <v>0</v>
      </c>
      <c r="M179" s="65"/>
      <c r="N179" s="65"/>
      <c r="O179" s="4"/>
    </row>
    <row r="180" spans="2:15" ht="16.5" customHeight="1" x14ac:dyDescent="0.3">
      <c r="B180" s="8" t="str">
        <f t="shared" si="16"/>
        <v/>
      </c>
      <c r="C180" s="9" t="str">
        <f>IF(Pay_Num&lt;&gt;"",DATE(YEAR(C179)+VLOOKUP(Interval,LoanLookup[],4,FALSE),MONTH(C179)+VLOOKUP(Interval,LoanLookup[],2,FALSE),DAY(C179)+VLOOKUP(Interval,LoanLookup[],3,FALSE)),"")</f>
        <v/>
      </c>
      <c r="D180" s="11" t="str">
        <f t="shared" si="17"/>
        <v/>
      </c>
      <c r="E180" s="14" t="str">
        <f t="shared" si="19"/>
        <v/>
      </c>
      <c r="F180" s="83" t="e">
        <f t="shared" si="13"/>
        <v>#VALUE!</v>
      </c>
      <c r="G180" s="83"/>
      <c r="H180" s="11" t="e">
        <f t="shared" si="14"/>
        <v>#VALUE!</v>
      </c>
      <c r="I180" s="11" t="str">
        <f t="shared" si="18"/>
        <v/>
      </c>
      <c r="J180" s="10" t="str">
        <f>IF(Pay_Num&lt;&gt;"",Beg_Bal*(Interest_Rate/VLOOKUP(Interval,LoanLookup[],5,FALSE)),"")</f>
        <v/>
      </c>
      <c r="K180" s="11" t="e">
        <f t="shared" si="15"/>
        <v>#VALUE!</v>
      </c>
      <c r="L180" s="65">
        <f>SUM($J$13:$J180)</f>
        <v>0</v>
      </c>
      <c r="M180" s="65"/>
      <c r="N180" s="65"/>
      <c r="O180" s="4"/>
    </row>
    <row r="181" spans="2:15" ht="16.5" customHeight="1" x14ac:dyDescent="0.3">
      <c r="B181" s="8" t="str">
        <f t="shared" si="16"/>
        <v/>
      </c>
      <c r="C181" s="9" t="str">
        <f>IF(Pay_Num&lt;&gt;"",DATE(YEAR(C180)+VLOOKUP(Interval,LoanLookup[],4,FALSE),MONTH(C180)+VLOOKUP(Interval,LoanLookup[],2,FALSE),DAY(C180)+VLOOKUP(Interval,LoanLookup[],3,FALSE)),"")</f>
        <v/>
      </c>
      <c r="D181" s="11" t="str">
        <f t="shared" si="17"/>
        <v/>
      </c>
      <c r="E181" s="14" t="str">
        <f t="shared" si="19"/>
        <v/>
      </c>
      <c r="F181" s="83" t="e">
        <f t="shared" si="13"/>
        <v>#VALUE!</v>
      </c>
      <c r="G181" s="83"/>
      <c r="H181" s="11" t="e">
        <f t="shared" si="14"/>
        <v>#VALUE!</v>
      </c>
      <c r="I181" s="11" t="str">
        <f t="shared" si="18"/>
        <v/>
      </c>
      <c r="J181" s="10" t="str">
        <f>IF(Pay_Num&lt;&gt;"",Beg_Bal*(Interest_Rate/VLOOKUP(Interval,LoanLookup[],5,FALSE)),"")</f>
        <v/>
      </c>
      <c r="K181" s="11" t="e">
        <f t="shared" si="15"/>
        <v>#VALUE!</v>
      </c>
      <c r="L181" s="65">
        <f>SUM($J$13:$J181)</f>
        <v>0</v>
      </c>
      <c r="M181" s="65"/>
      <c r="N181" s="65"/>
      <c r="O181" s="4"/>
    </row>
    <row r="182" spans="2:15" ht="16.5" customHeight="1" x14ac:dyDescent="0.3">
      <c r="B182" s="8" t="str">
        <f t="shared" si="16"/>
        <v/>
      </c>
      <c r="C182" s="9" t="str">
        <f>IF(Pay_Num&lt;&gt;"",DATE(YEAR(C181)+VLOOKUP(Interval,LoanLookup[],4,FALSE),MONTH(C181)+VLOOKUP(Interval,LoanLookup[],2,FALSE),DAY(C181)+VLOOKUP(Interval,LoanLookup[],3,FALSE)),"")</f>
        <v/>
      </c>
      <c r="D182" s="11" t="str">
        <f t="shared" si="17"/>
        <v/>
      </c>
      <c r="E182" s="14" t="str">
        <f t="shared" si="19"/>
        <v/>
      </c>
      <c r="F182" s="83" t="e">
        <f t="shared" si="13"/>
        <v>#VALUE!</v>
      </c>
      <c r="G182" s="83"/>
      <c r="H182" s="11" t="e">
        <f t="shared" si="14"/>
        <v>#VALUE!</v>
      </c>
      <c r="I182" s="11" t="str">
        <f t="shared" si="18"/>
        <v/>
      </c>
      <c r="J182" s="10" t="str">
        <f>IF(Pay_Num&lt;&gt;"",Beg_Bal*(Interest_Rate/VLOOKUP(Interval,LoanLookup[],5,FALSE)),"")</f>
        <v/>
      </c>
      <c r="K182" s="11" t="e">
        <f t="shared" si="15"/>
        <v>#VALUE!</v>
      </c>
      <c r="L182" s="65">
        <f>SUM($J$13:$J182)</f>
        <v>0</v>
      </c>
      <c r="M182" s="65"/>
      <c r="N182" s="65"/>
      <c r="O182" s="4"/>
    </row>
    <row r="183" spans="2:15" ht="16.5" customHeight="1" x14ac:dyDescent="0.3">
      <c r="B183" s="8" t="str">
        <f t="shared" si="16"/>
        <v/>
      </c>
      <c r="C183" s="9" t="str">
        <f>IF(Pay_Num&lt;&gt;"",DATE(YEAR(C182)+VLOOKUP(Interval,LoanLookup[],4,FALSE),MONTH(C182)+VLOOKUP(Interval,LoanLookup[],2,FALSE),DAY(C182)+VLOOKUP(Interval,LoanLookup[],3,FALSE)),"")</f>
        <v/>
      </c>
      <c r="D183" s="11" t="str">
        <f t="shared" si="17"/>
        <v/>
      </c>
      <c r="E183" s="14" t="str">
        <f t="shared" si="19"/>
        <v/>
      </c>
      <c r="F183" s="83" t="e">
        <f t="shared" si="13"/>
        <v>#VALUE!</v>
      </c>
      <c r="G183" s="83"/>
      <c r="H183" s="11" t="e">
        <f t="shared" si="14"/>
        <v>#VALUE!</v>
      </c>
      <c r="I183" s="11" t="str">
        <f t="shared" si="18"/>
        <v/>
      </c>
      <c r="J183" s="10" t="str">
        <f>IF(Pay_Num&lt;&gt;"",Beg_Bal*(Interest_Rate/VLOOKUP(Interval,LoanLookup[],5,FALSE)),"")</f>
        <v/>
      </c>
      <c r="K183" s="11" t="e">
        <f t="shared" si="15"/>
        <v>#VALUE!</v>
      </c>
      <c r="L183" s="65">
        <f>SUM($J$13:$J183)</f>
        <v>0</v>
      </c>
      <c r="M183" s="65"/>
      <c r="N183" s="65"/>
      <c r="O183" s="4"/>
    </row>
    <row r="184" spans="2:15" ht="16.5" customHeight="1" x14ac:dyDescent="0.3">
      <c r="B184" s="8" t="str">
        <f t="shared" si="16"/>
        <v/>
      </c>
      <c r="C184" s="9" t="str">
        <f>IF(Pay_Num&lt;&gt;"",DATE(YEAR(C183)+VLOOKUP(Interval,LoanLookup[],4,FALSE),MONTH(C183)+VLOOKUP(Interval,LoanLookup[],2,FALSE),DAY(C183)+VLOOKUP(Interval,LoanLookup[],3,FALSE)),"")</f>
        <v/>
      </c>
      <c r="D184" s="11" t="str">
        <f t="shared" si="17"/>
        <v/>
      </c>
      <c r="E184" s="14" t="str">
        <f t="shared" si="19"/>
        <v/>
      </c>
      <c r="F184" s="83" t="e">
        <f t="shared" si="13"/>
        <v>#VALUE!</v>
      </c>
      <c r="G184" s="83"/>
      <c r="H184" s="11" t="e">
        <f t="shared" si="14"/>
        <v>#VALUE!</v>
      </c>
      <c r="I184" s="11" t="str">
        <f t="shared" si="18"/>
        <v/>
      </c>
      <c r="J184" s="10" t="str">
        <f>IF(Pay_Num&lt;&gt;"",Beg_Bal*(Interest_Rate/VLOOKUP(Interval,LoanLookup[],5,FALSE)),"")</f>
        <v/>
      </c>
      <c r="K184" s="11" t="e">
        <f t="shared" si="15"/>
        <v>#VALUE!</v>
      </c>
      <c r="L184" s="65">
        <f>SUM($J$13:$J184)</f>
        <v>0</v>
      </c>
      <c r="M184" s="65"/>
      <c r="N184" s="65"/>
      <c r="O184" s="4"/>
    </row>
    <row r="185" spans="2:15" ht="16.5" customHeight="1" x14ac:dyDescent="0.3">
      <c r="B185" s="8" t="str">
        <f t="shared" si="16"/>
        <v/>
      </c>
      <c r="C185" s="9" t="str">
        <f>IF(Pay_Num&lt;&gt;"",DATE(YEAR(C184)+VLOOKUP(Interval,LoanLookup[],4,FALSE),MONTH(C184)+VLOOKUP(Interval,LoanLookup[],2,FALSE),DAY(C184)+VLOOKUP(Interval,LoanLookup[],3,FALSE)),"")</f>
        <v/>
      </c>
      <c r="D185" s="11" t="str">
        <f t="shared" si="17"/>
        <v/>
      </c>
      <c r="E185" s="14" t="str">
        <f t="shared" si="19"/>
        <v/>
      </c>
      <c r="F185" s="83" t="e">
        <f t="shared" si="13"/>
        <v>#VALUE!</v>
      </c>
      <c r="G185" s="83"/>
      <c r="H185" s="11" t="e">
        <f t="shared" si="14"/>
        <v>#VALUE!</v>
      </c>
      <c r="I185" s="11" t="str">
        <f t="shared" si="18"/>
        <v/>
      </c>
      <c r="J185" s="10" t="str">
        <f>IF(Pay_Num&lt;&gt;"",Beg_Bal*(Interest_Rate/VLOOKUP(Interval,LoanLookup[],5,FALSE)),"")</f>
        <v/>
      </c>
      <c r="K185" s="11" t="e">
        <f t="shared" si="15"/>
        <v>#VALUE!</v>
      </c>
      <c r="L185" s="65">
        <f>SUM($J$13:$J185)</f>
        <v>0</v>
      </c>
      <c r="M185" s="65"/>
      <c r="N185" s="65"/>
      <c r="O185" s="4"/>
    </row>
    <row r="186" spans="2:15" ht="16.5" customHeight="1" x14ac:dyDescent="0.3">
      <c r="B186" s="8" t="str">
        <f t="shared" si="16"/>
        <v/>
      </c>
      <c r="C186" s="9" t="str">
        <f>IF(Pay_Num&lt;&gt;"",DATE(YEAR(C185)+VLOOKUP(Interval,LoanLookup[],4,FALSE),MONTH(C185)+VLOOKUP(Interval,LoanLookup[],2,FALSE),DAY(C185)+VLOOKUP(Interval,LoanLookup[],3,FALSE)),"")</f>
        <v/>
      </c>
      <c r="D186" s="11" t="str">
        <f t="shared" si="17"/>
        <v/>
      </c>
      <c r="E186" s="14" t="str">
        <f t="shared" si="19"/>
        <v/>
      </c>
      <c r="F186" s="83" t="e">
        <f t="shared" si="13"/>
        <v>#VALUE!</v>
      </c>
      <c r="G186" s="83"/>
      <c r="H186" s="11" t="e">
        <f t="shared" si="14"/>
        <v>#VALUE!</v>
      </c>
      <c r="I186" s="11" t="str">
        <f t="shared" si="18"/>
        <v/>
      </c>
      <c r="J186" s="10" t="str">
        <f>IF(Pay_Num&lt;&gt;"",Beg_Bal*(Interest_Rate/VLOOKUP(Interval,LoanLookup[],5,FALSE)),"")</f>
        <v/>
      </c>
      <c r="K186" s="11" t="e">
        <f t="shared" si="15"/>
        <v>#VALUE!</v>
      </c>
      <c r="L186" s="65">
        <f>SUM($J$13:$J186)</f>
        <v>0</v>
      </c>
      <c r="M186" s="65"/>
      <c r="N186" s="65"/>
      <c r="O186" s="4"/>
    </row>
    <row r="187" spans="2:15" ht="16.5" customHeight="1" x14ac:dyDescent="0.3">
      <c r="B187" s="8" t="str">
        <f t="shared" si="16"/>
        <v/>
      </c>
      <c r="C187" s="9" t="str">
        <f>IF(Pay_Num&lt;&gt;"",DATE(YEAR(C186)+VLOOKUP(Interval,LoanLookup[],4,FALSE),MONTH(C186)+VLOOKUP(Interval,LoanLookup[],2,FALSE),DAY(C186)+VLOOKUP(Interval,LoanLookup[],3,FALSE)),"")</f>
        <v/>
      </c>
      <c r="D187" s="11" t="str">
        <f t="shared" si="17"/>
        <v/>
      </c>
      <c r="E187" s="14" t="str">
        <f t="shared" si="19"/>
        <v/>
      </c>
      <c r="F187" s="83" t="e">
        <f t="shared" si="13"/>
        <v>#VALUE!</v>
      </c>
      <c r="G187" s="83"/>
      <c r="H187" s="11" t="e">
        <f t="shared" si="14"/>
        <v>#VALUE!</v>
      </c>
      <c r="I187" s="11" t="str">
        <f t="shared" si="18"/>
        <v/>
      </c>
      <c r="J187" s="10" t="str">
        <f>IF(Pay_Num&lt;&gt;"",Beg_Bal*(Interest_Rate/VLOOKUP(Interval,LoanLookup[],5,FALSE)),"")</f>
        <v/>
      </c>
      <c r="K187" s="11" t="e">
        <f t="shared" si="15"/>
        <v>#VALUE!</v>
      </c>
      <c r="L187" s="65">
        <f>SUM($J$13:$J187)</f>
        <v>0</v>
      </c>
      <c r="M187" s="65"/>
      <c r="N187" s="65"/>
      <c r="O187" s="4"/>
    </row>
    <row r="188" spans="2:15" ht="16.5" customHeight="1" x14ac:dyDescent="0.3">
      <c r="B188" s="8" t="str">
        <f t="shared" si="16"/>
        <v/>
      </c>
      <c r="C188" s="9" t="str">
        <f>IF(Pay_Num&lt;&gt;"",DATE(YEAR(C187)+VLOOKUP(Interval,LoanLookup[],4,FALSE),MONTH(C187)+VLOOKUP(Interval,LoanLookup[],2,FALSE),DAY(C187)+VLOOKUP(Interval,LoanLookup[],3,FALSE)),"")</f>
        <v/>
      </c>
      <c r="D188" s="11" t="str">
        <f t="shared" si="17"/>
        <v/>
      </c>
      <c r="E188" s="14" t="str">
        <f t="shared" si="19"/>
        <v/>
      </c>
      <c r="F188" s="83" t="e">
        <f t="shared" si="13"/>
        <v>#VALUE!</v>
      </c>
      <c r="G188" s="83"/>
      <c r="H188" s="11" t="e">
        <f t="shared" si="14"/>
        <v>#VALUE!</v>
      </c>
      <c r="I188" s="11" t="str">
        <f t="shared" si="18"/>
        <v/>
      </c>
      <c r="J188" s="10" t="str">
        <f>IF(Pay_Num&lt;&gt;"",Beg_Bal*(Interest_Rate/VLOOKUP(Interval,LoanLookup[],5,FALSE)),"")</f>
        <v/>
      </c>
      <c r="K188" s="11" t="e">
        <f t="shared" si="15"/>
        <v>#VALUE!</v>
      </c>
      <c r="L188" s="65">
        <f>SUM($J$13:$J188)</f>
        <v>0</v>
      </c>
      <c r="M188" s="65"/>
      <c r="N188" s="65"/>
      <c r="O188" s="4"/>
    </row>
    <row r="189" spans="2:15" ht="16.5" customHeight="1" x14ac:dyDescent="0.3">
      <c r="B189" s="8" t="str">
        <f t="shared" si="16"/>
        <v/>
      </c>
      <c r="C189" s="9" t="str">
        <f>IF(Pay_Num&lt;&gt;"",DATE(YEAR(C188)+VLOOKUP(Interval,LoanLookup[],4,FALSE),MONTH(C188)+VLOOKUP(Interval,LoanLookup[],2,FALSE),DAY(C188)+VLOOKUP(Interval,LoanLookup[],3,FALSE)),"")</f>
        <v/>
      </c>
      <c r="D189" s="11" t="str">
        <f t="shared" si="17"/>
        <v/>
      </c>
      <c r="E189" s="14" t="str">
        <f t="shared" si="19"/>
        <v/>
      </c>
      <c r="F189" s="83" t="e">
        <f t="shared" si="13"/>
        <v>#VALUE!</v>
      </c>
      <c r="G189" s="83"/>
      <c r="H189" s="11" t="e">
        <f t="shared" si="14"/>
        <v>#VALUE!</v>
      </c>
      <c r="I189" s="11" t="str">
        <f t="shared" si="18"/>
        <v/>
      </c>
      <c r="J189" s="10" t="str">
        <f>IF(Pay_Num&lt;&gt;"",Beg_Bal*(Interest_Rate/VLOOKUP(Interval,LoanLookup[],5,FALSE)),"")</f>
        <v/>
      </c>
      <c r="K189" s="11" t="e">
        <f t="shared" si="15"/>
        <v>#VALUE!</v>
      </c>
      <c r="L189" s="65">
        <f>SUM($J$13:$J189)</f>
        <v>0</v>
      </c>
      <c r="M189" s="65"/>
      <c r="N189" s="65"/>
      <c r="O189" s="4"/>
    </row>
    <row r="190" spans="2:15" ht="16.5" customHeight="1" x14ac:dyDescent="0.3">
      <c r="B190" s="8" t="str">
        <f t="shared" si="16"/>
        <v/>
      </c>
      <c r="C190" s="9" t="str">
        <f>IF(Pay_Num&lt;&gt;"",DATE(YEAR(C189)+VLOOKUP(Interval,LoanLookup[],4,FALSE),MONTH(C189)+VLOOKUP(Interval,LoanLookup[],2,FALSE),DAY(C189)+VLOOKUP(Interval,LoanLookup[],3,FALSE)),"")</f>
        <v/>
      </c>
      <c r="D190" s="11" t="str">
        <f t="shared" si="17"/>
        <v/>
      </c>
      <c r="E190" s="14" t="str">
        <f t="shared" si="19"/>
        <v/>
      </c>
      <c r="F190" s="83" t="e">
        <f t="shared" si="13"/>
        <v>#VALUE!</v>
      </c>
      <c r="G190" s="83"/>
      <c r="H190" s="11" t="e">
        <f t="shared" si="14"/>
        <v>#VALUE!</v>
      </c>
      <c r="I190" s="11" t="str">
        <f t="shared" si="18"/>
        <v/>
      </c>
      <c r="J190" s="10" t="str">
        <f>IF(Pay_Num&lt;&gt;"",Beg_Bal*(Interest_Rate/VLOOKUP(Interval,LoanLookup[],5,FALSE)),"")</f>
        <v/>
      </c>
      <c r="K190" s="11" t="e">
        <f t="shared" si="15"/>
        <v>#VALUE!</v>
      </c>
      <c r="L190" s="65">
        <f>SUM($J$13:$J190)</f>
        <v>0</v>
      </c>
      <c r="M190" s="65"/>
      <c r="N190" s="65"/>
      <c r="O190" s="4"/>
    </row>
    <row r="191" spans="2:15" ht="16.5" customHeight="1" x14ac:dyDescent="0.3">
      <c r="B191" s="8" t="str">
        <f t="shared" si="16"/>
        <v/>
      </c>
      <c r="C191" s="9" t="str">
        <f>IF(Pay_Num&lt;&gt;"",DATE(YEAR(C190)+VLOOKUP(Interval,LoanLookup[],4,FALSE),MONTH(C190)+VLOOKUP(Interval,LoanLookup[],2,FALSE),DAY(C190)+VLOOKUP(Interval,LoanLookup[],3,FALSE)),"")</f>
        <v/>
      </c>
      <c r="D191" s="11" t="str">
        <f t="shared" si="17"/>
        <v/>
      </c>
      <c r="E191" s="14" t="str">
        <f t="shared" si="19"/>
        <v/>
      </c>
      <c r="F191" s="83" t="e">
        <f t="shared" si="13"/>
        <v>#VALUE!</v>
      </c>
      <c r="G191" s="83"/>
      <c r="H191" s="11" t="e">
        <f t="shared" si="14"/>
        <v>#VALUE!</v>
      </c>
      <c r="I191" s="11" t="str">
        <f t="shared" si="18"/>
        <v/>
      </c>
      <c r="J191" s="10" t="str">
        <f>IF(Pay_Num&lt;&gt;"",Beg_Bal*(Interest_Rate/VLOOKUP(Interval,LoanLookup[],5,FALSE)),"")</f>
        <v/>
      </c>
      <c r="K191" s="11" t="e">
        <f t="shared" si="15"/>
        <v>#VALUE!</v>
      </c>
      <c r="L191" s="65">
        <f>SUM($J$13:$J191)</f>
        <v>0</v>
      </c>
      <c r="M191" s="65"/>
      <c r="N191" s="65"/>
      <c r="O191" s="4"/>
    </row>
    <row r="192" spans="2:15" ht="16.5" customHeight="1" x14ac:dyDescent="0.3">
      <c r="B192" s="8" t="str">
        <f t="shared" si="16"/>
        <v/>
      </c>
      <c r="C192" s="9" t="str">
        <f>IF(Pay_Num&lt;&gt;"",DATE(YEAR(C191)+VLOOKUP(Interval,LoanLookup[],4,FALSE),MONTH(C191)+VLOOKUP(Interval,LoanLookup[],2,FALSE),DAY(C191)+VLOOKUP(Interval,LoanLookup[],3,FALSE)),"")</f>
        <v/>
      </c>
      <c r="D192" s="11" t="str">
        <f t="shared" si="17"/>
        <v/>
      </c>
      <c r="E192" s="14" t="str">
        <f t="shared" si="19"/>
        <v/>
      </c>
      <c r="F192" s="83" t="e">
        <f t="shared" si="13"/>
        <v>#VALUE!</v>
      </c>
      <c r="G192" s="83"/>
      <c r="H192" s="11" t="e">
        <f t="shared" si="14"/>
        <v>#VALUE!</v>
      </c>
      <c r="I192" s="11" t="str">
        <f t="shared" si="18"/>
        <v/>
      </c>
      <c r="J192" s="10" t="str">
        <f>IF(Pay_Num&lt;&gt;"",Beg_Bal*(Interest_Rate/VLOOKUP(Interval,LoanLookup[],5,FALSE)),"")</f>
        <v/>
      </c>
      <c r="K192" s="11" t="e">
        <f t="shared" si="15"/>
        <v>#VALUE!</v>
      </c>
      <c r="L192" s="65">
        <f>SUM($J$13:$J192)</f>
        <v>0</v>
      </c>
      <c r="M192" s="65"/>
      <c r="N192" s="65"/>
      <c r="O192" s="4"/>
    </row>
    <row r="193" spans="2:15" ht="16.5" customHeight="1" x14ac:dyDescent="0.3">
      <c r="B193" s="8" t="str">
        <f t="shared" si="16"/>
        <v/>
      </c>
      <c r="C193" s="9" t="str">
        <f>IF(Pay_Num&lt;&gt;"",DATE(YEAR(C192)+VLOOKUP(Interval,LoanLookup[],4,FALSE),MONTH(C192)+VLOOKUP(Interval,LoanLookup[],2,FALSE),DAY(C192)+VLOOKUP(Interval,LoanLookup[],3,FALSE)),"")</f>
        <v/>
      </c>
      <c r="D193" s="11" t="str">
        <f t="shared" si="17"/>
        <v/>
      </c>
      <c r="E193" s="14" t="str">
        <f t="shared" si="19"/>
        <v/>
      </c>
      <c r="F193" s="83" t="e">
        <f t="shared" si="13"/>
        <v>#VALUE!</v>
      </c>
      <c r="G193" s="83"/>
      <c r="H193" s="11" t="e">
        <f t="shared" si="14"/>
        <v>#VALUE!</v>
      </c>
      <c r="I193" s="11" t="str">
        <f t="shared" si="18"/>
        <v/>
      </c>
      <c r="J193" s="10" t="str">
        <f>IF(Pay_Num&lt;&gt;"",Beg_Bal*(Interest_Rate/VLOOKUP(Interval,LoanLookup[],5,FALSE)),"")</f>
        <v/>
      </c>
      <c r="K193" s="11" t="e">
        <f t="shared" si="15"/>
        <v>#VALUE!</v>
      </c>
      <c r="L193" s="65">
        <f>SUM($J$13:$J193)</f>
        <v>0</v>
      </c>
      <c r="M193" s="65"/>
      <c r="N193" s="65"/>
      <c r="O193" s="4"/>
    </row>
    <row r="194" spans="2:15" ht="16.5" customHeight="1" x14ac:dyDescent="0.3">
      <c r="B194" s="8" t="str">
        <f t="shared" si="16"/>
        <v/>
      </c>
      <c r="C194" s="9" t="str">
        <f>IF(Pay_Num&lt;&gt;"",DATE(YEAR(C193)+VLOOKUP(Interval,LoanLookup[],4,FALSE),MONTH(C193)+VLOOKUP(Interval,LoanLookup[],2,FALSE),DAY(C193)+VLOOKUP(Interval,LoanLookup[],3,FALSE)),"")</f>
        <v/>
      </c>
      <c r="D194" s="11" t="str">
        <f t="shared" si="17"/>
        <v/>
      </c>
      <c r="E194" s="14" t="str">
        <f t="shared" si="19"/>
        <v/>
      </c>
      <c r="F194" s="83" t="e">
        <f t="shared" si="13"/>
        <v>#VALUE!</v>
      </c>
      <c r="G194" s="83"/>
      <c r="H194" s="11" t="e">
        <f t="shared" si="14"/>
        <v>#VALUE!</v>
      </c>
      <c r="I194" s="11" t="str">
        <f t="shared" si="18"/>
        <v/>
      </c>
      <c r="J194" s="10" t="str">
        <f>IF(Pay_Num&lt;&gt;"",Beg_Bal*(Interest_Rate/VLOOKUP(Interval,LoanLookup[],5,FALSE)),"")</f>
        <v/>
      </c>
      <c r="K194" s="11" t="e">
        <f t="shared" si="15"/>
        <v>#VALUE!</v>
      </c>
      <c r="L194" s="65">
        <f>SUM($J$13:$J194)</f>
        <v>0</v>
      </c>
      <c r="M194" s="65"/>
      <c r="N194" s="65"/>
      <c r="O194" s="4"/>
    </row>
    <row r="195" spans="2:15" ht="16.5" customHeight="1" x14ac:dyDescent="0.3">
      <c r="B195" s="8" t="str">
        <f t="shared" si="16"/>
        <v/>
      </c>
      <c r="C195" s="9" t="str">
        <f>IF(Pay_Num&lt;&gt;"",DATE(YEAR(C194)+VLOOKUP(Interval,LoanLookup[],4,FALSE),MONTH(C194)+VLOOKUP(Interval,LoanLookup[],2,FALSE),DAY(C194)+VLOOKUP(Interval,LoanLookup[],3,FALSE)),"")</f>
        <v/>
      </c>
      <c r="D195" s="11" t="str">
        <f t="shared" si="17"/>
        <v/>
      </c>
      <c r="E195" s="14" t="str">
        <f t="shared" si="19"/>
        <v/>
      </c>
      <c r="F195" s="83" t="e">
        <f t="shared" si="13"/>
        <v>#VALUE!</v>
      </c>
      <c r="G195" s="83"/>
      <c r="H195" s="11" t="e">
        <f t="shared" si="14"/>
        <v>#VALUE!</v>
      </c>
      <c r="I195" s="11" t="str">
        <f t="shared" si="18"/>
        <v/>
      </c>
      <c r="J195" s="10" t="str">
        <f>IF(Pay_Num&lt;&gt;"",Beg_Bal*(Interest_Rate/VLOOKUP(Interval,LoanLookup[],5,FALSE)),"")</f>
        <v/>
      </c>
      <c r="K195" s="11" t="e">
        <f t="shared" si="15"/>
        <v>#VALUE!</v>
      </c>
      <c r="L195" s="65">
        <f>SUM($J$13:$J195)</f>
        <v>0</v>
      </c>
      <c r="M195" s="65"/>
      <c r="N195" s="65"/>
      <c r="O195" s="4"/>
    </row>
    <row r="196" spans="2:15" ht="16.5" customHeight="1" x14ac:dyDescent="0.3">
      <c r="B196" s="8" t="str">
        <f t="shared" si="16"/>
        <v/>
      </c>
      <c r="C196" s="9" t="str">
        <f>IF(Pay_Num&lt;&gt;"",DATE(YEAR(C195)+VLOOKUP(Interval,LoanLookup[],4,FALSE),MONTH(C195)+VLOOKUP(Interval,LoanLookup[],2,FALSE),DAY(C195)+VLOOKUP(Interval,LoanLookup[],3,FALSE)),"")</f>
        <v/>
      </c>
      <c r="D196" s="11" t="str">
        <f t="shared" si="17"/>
        <v/>
      </c>
      <c r="E196" s="14" t="str">
        <f t="shared" si="19"/>
        <v/>
      </c>
      <c r="F196" s="83" t="e">
        <f t="shared" si="13"/>
        <v>#VALUE!</v>
      </c>
      <c r="G196" s="83"/>
      <c r="H196" s="11" t="e">
        <f t="shared" si="14"/>
        <v>#VALUE!</v>
      </c>
      <c r="I196" s="11" t="str">
        <f t="shared" si="18"/>
        <v/>
      </c>
      <c r="J196" s="10" t="str">
        <f>IF(Pay_Num&lt;&gt;"",Beg_Bal*(Interest_Rate/VLOOKUP(Interval,LoanLookup[],5,FALSE)),"")</f>
        <v/>
      </c>
      <c r="K196" s="11" t="e">
        <f t="shared" si="15"/>
        <v>#VALUE!</v>
      </c>
      <c r="L196" s="65">
        <f>SUM($J$13:$J196)</f>
        <v>0</v>
      </c>
      <c r="M196" s="65"/>
      <c r="N196" s="65"/>
      <c r="O196" s="4"/>
    </row>
    <row r="197" spans="2:15" ht="16.5" customHeight="1" x14ac:dyDescent="0.3">
      <c r="B197" s="8" t="str">
        <f t="shared" si="16"/>
        <v/>
      </c>
      <c r="C197" s="9" t="str">
        <f>IF(Pay_Num&lt;&gt;"",DATE(YEAR(C196)+VLOOKUP(Interval,LoanLookup[],4,FALSE),MONTH(C196)+VLOOKUP(Interval,LoanLookup[],2,FALSE),DAY(C196)+VLOOKUP(Interval,LoanLookup[],3,FALSE)),"")</f>
        <v/>
      </c>
      <c r="D197" s="11" t="str">
        <f t="shared" si="17"/>
        <v/>
      </c>
      <c r="E197" s="14" t="str">
        <f t="shared" si="19"/>
        <v/>
      </c>
      <c r="F197" s="83" t="e">
        <f t="shared" si="13"/>
        <v>#VALUE!</v>
      </c>
      <c r="G197" s="83"/>
      <c r="H197" s="11" t="e">
        <f t="shared" si="14"/>
        <v>#VALUE!</v>
      </c>
      <c r="I197" s="11" t="str">
        <f t="shared" si="18"/>
        <v/>
      </c>
      <c r="J197" s="10" t="str">
        <f>IF(Pay_Num&lt;&gt;"",Beg_Bal*(Interest_Rate/VLOOKUP(Interval,LoanLookup[],5,FALSE)),"")</f>
        <v/>
      </c>
      <c r="K197" s="11" t="e">
        <f t="shared" si="15"/>
        <v>#VALUE!</v>
      </c>
      <c r="L197" s="65">
        <f>SUM($J$13:$J197)</f>
        <v>0</v>
      </c>
      <c r="M197" s="65"/>
      <c r="N197" s="65"/>
      <c r="O197" s="4"/>
    </row>
    <row r="198" spans="2:15" ht="16.5" customHeight="1" x14ac:dyDescent="0.3">
      <c r="B198" s="8" t="str">
        <f t="shared" si="16"/>
        <v/>
      </c>
      <c r="C198" s="9" t="str">
        <f>IF(Pay_Num&lt;&gt;"",DATE(YEAR(C197)+VLOOKUP(Interval,LoanLookup[],4,FALSE),MONTH(C197)+VLOOKUP(Interval,LoanLookup[],2,FALSE),DAY(C197)+VLOOKUP(Interval,LoanLookup[],3,FALSE)),"")</f>
        <v/>
      </c>
      <c r="D198" s="11" t="str">
        <f t="shared" si="17"/>
        <v/>
      </c>
      <c r="E198" s="14" t="str">
        <f t="shared" si="19"/>
        <v/>
      </c>
      <c r="F198" s="83" t="e">
        <f t="shared" si="13"/>
        <v>#VALUE!</v>
      </c>
      <c r="G198" s="83"/>
      <c r="H198" s="11" t="e">
        <f t="shared" si="14"/>
        <v>#VALUE!</v>
      </c>
      <c r="I198" s="11" t="str">
        <f t="shared" si="18"/>
        <v/>
      </c>
      <c r="J198" s="10" t="str">
        <f>IF(Pay_Num&lt;&gt;"",Beg_Bal*(Interest_Rate/VLOOKUP(Interval,LoanLookup[],5,FALSE)),"")</f>
        <v/>
      </c>
      <c r="K198" s="11" t="e">
        <f t="shared" si="15"/>
        <v>#VALUE!</v>
      </c>
      <c r="L198" s="65">
        <f>SUM($J$13:$J198)</f>
        <v>0</v>
      </c>
      <c r="M198" s="65"/>
      <c r="N198" s="65"/>
      <c r="O198" s="4"/>
    </row>
    <row r="199" spans="2:15" ht="16.5" customHeight="1" x14ac:dyDescent="0.3">
      <c r="B199" s="8" t="str">
        <f t="shared" si="16"/>
        <v/>
      </c>
      <c r="C199" s="9" t="str">
        <f>IF(Pay_Num&lt;&gt;"",DATE(YEAR(C198)+VLOOKUP(Interval,LoanLookup[],4,FALSE),MONTH(C198)+VLOOKUP(Interval,LoanLookup[],2,FALSE),DAY(C198)+VLOOKUP(Interval,LoanLookup[],3,FALSE)),"")</f>
        <v/>
      </c>
      <c r="D199" s="11" t="str">
        <f t="shared" si="17"/>
        <v/>
      </c>
      <c r="E199" s="14" t="str">
        <f t="shared" si="19"/>
        <v/>
      </c>
      <c r="F199" s="83" t="e">
        <f t="shared" si="13"/>
        <v>#VALUE!</v>
      </c>
      <c r="G199" s="83"/>
      <c r="H199" s="11" t="e">
        <f t="shared" si="14"/>
        <v>#VALUE!</v>
      </c>
      <c r="I199" s="11" t="str">
        <f t="shared" si="18"/>
        <v/>
      </c>
      <c r="J199" s="10" t="str">
        <f>IF(Pay_Num&lt;&gt;"",Beg_Bal*(Interest_Rate/VLOOKUP(Interval,LoanLookup[],5,FALSE)),"")</f>
        <v/>
      </c>
      <c r="K199" s="11" t="e">
        <f t="shared" si="15"/>
        <v>#VALUE!</v>
      </c>
      <c r="L199" s="65">
        <f>SUM($J$13:$J199)</f>
        <v>0</v>
      </c>
      <c r="M199" s="65"/>
      <c r="N199" s="65"/>
      <c r="O199" s="4"/>
    </row>
    <row r="200" spans="2:15" ht="16.5" customHeight="1" x14ac:dyDescent="0.3">
      <c r="B200" s="8" t="str">
        <f t="shared" si="16"/>
        <v/>
      </c>
      <c r="C200" s="9" t="str">
        <f>IF(Pay_Num&lt;&gt;"",DATE(YEAR(C199)+VLOOKUP(Interval,LoanLookup[],4,FALSE),MONTH(C199)+VLOOKUP(Interval,LoanLookup[],2,FALSE),DAY(C199)+VLOOKUP(Interval,LoanLookup[],3,FALSE)),"")</f>
        <v/>
      </c>
      <c r="D200" s="11" t="str">
        <f t="shared" si="17"/>
        <v/>
      </c>
      <c r="E200" s="14" t="str">
        <f t="shared" si="19"/>
        <v/>
      </c>
      <c r="F200" s="83" t="e">
        <f t="shared" si="13"/>
        <v>#VALUE!</v>
      </c>
      <c r="G200" s="83"/>
      <c r="H200" s="11" t="e">
        <f t="shared" si="14"/>
        <v>#VALUE!</v>
      </c>
      <c r="I200" s="11" t="str">
        <f t="shared" si="18"/>
        <v/>
      </c>
      <c r="J200" s="10" t="str">
        <f>IF(Pay_Num&lt;&gt;"",Beg_Bal*(Interest_Rate/VLOOKUP(Interval,LoanLookup[],5,FALSE)),"")</f>
        <v/>
      </c>
      <c r="K200" s="11" t="e">
        <f t="shared" si="15"/>
        <v>#VALUE!</v>
      </c>
      <c r="L200" s="65">
        <f>SUM($J$13:$J200)</f>
        <v>0</v>
      </c>
      <c r="M200" s="65"/>
      <c r="N200" s="65"/>
      <c r="O200" s="4"/>
    </row>
    <row r="201" spans="2:15" ht="16.5" customHeight="1" x14ac:dyDescent="0.3">
      <c r="B201" s="8" t="str">
        <f t="shared" si="16"/>
        <v/>
      </c>
      <c r="C201" s="9" t="str">
        <f>IF(Pay_Num&lt;&gt;"",DATE(YEAR(C200)+VLOOKUP(Interval,LoanLookup[],4,FALSE),MONTH(C200)+VLOOKUP(Interval,LoanLookup[],2,FALSE),DAY(C200)+VLOOKUP(Interval,LoanLookup[],3,FALSE)),"")</f>
        <v/>
      </c>
      <c r="D201" s="11" t="str">
        <f t="shared" si="17"/>
        <v/>
      </c>
      <c r="E201" s="14" t="str">
        <f t="shared" si="19"/>
        <v/>
      </c>
      <c r="F201" s="83" t="e">
        <f t="shared" si="13"/>
        <v>#VALUE!</v>
      </c>
      <c r="G201" s="83"/>
      <c r="H201" s="11" t="e">
        <f t="shared" si="14"/>
        <v>#VALUE!</v>
      </c>
      <c r="I201" s="11" t="str">
        <f t="shared" si="18"/>
        <v/>
      </c>
      <c r="J201" s="10" t="str">
        <f>IF(Pay_Num&lt;&gt;"",Beg_Bal*(Interest_Rate/VLOOKUP(Interval,LoanLookup[],5,FALSE)),"")</f>
        <v/>
      </c>
      <c r="K201" s="11" t="e">
        <f t="shared" si="15"/>
        <v>#VALUE!</v>
      </c>
      <c r="L201" s="65">
        <f>SUM($J$13:$J201)</f>
        <v>0</v>
      </c>
      <c r="M201" s="65"/>
      <c r="N201" s="65"/>
      <c r="O201" s="4"/>
    </row>
    <row r="202" spans="2:15" ht="16.5" customHeight="1" x14ac:dyDescent="0.3">
      <c r="B202" s="8" t="str">
        <f t="shared" si="16"/>
        <v/>
      </c>
      <c r="C202" s="9" t="str">
        <f>IF(Pay_Num&lt;&gt;"",DATE(YEAR(C201)+VLOOKUP(Interval,LoanLookup[],4,FALSE),MONTH(C201)+VLOOKUP(Interval,LoanLookup[],2,FALSE),DAY(C201)+VLOOKUP(Interval,LoanLookup[],3,FALSE)),"")</f>
        <v/>
      </c>
      <c r="D202" s="11" t="str">
        <f t="shared" si="17"/>
        <v/>
      </c>
      <c r="E202" s="14" t="str">
        <f t="shared" si="19"/>
        <v/>
      </c>
      <c r="F202" s="83" t="e">
        <f t="shared" si="13"/>
        <v>#VALUE!</v>
      </c>
      <c r="G202" s="83"/>
      <c r="H202" s="11" t="e">
        <f t="shared" si="14"/>
        <v>#VALUE!</v>
      </c>
      <c r="I202" s="11" t="str">
        <f t="shared" si="18"/>
        <v/>
      </c>
      <c r="J202" s="10" t="str">
        <f>IF(Pay_Num&lt;&gt;"",Beg_Bal*(Interest_Rate/VLOOKUP(Interval,LoanLookup[],5,FALSE)),"")</f>
        <v/>
      </c>
      <c r="K202" s="11" t="e">
        <f t="shared" si="15"/>
        <v>#VALUE!</v>
      </c>
      <c r="L202" s="65">
        <f>SUM($J$13:$J202)</f>
        <v>0</v>
      </c>
      <c r="M202" s="65"/>
      <c r="N202" s="65"/>
      <c r="O202" s="4"/>
    </row>
    <row r="203" spans="2:15" ht="16.5" customHeight="1" x14ac:dyDescent="0.3">
      <c r="B203" s="8" t="str">
        <f t="shared" si="16"/>
        <v/>
      </c>
      <c r="C203" s="9" t="str">
        <f>IF(Pay_Num&lt;&gt;"",DATE(YEAR(C202)+VLOOKUP(Interval,LoanLookup[],4,FALSE),MONTH(C202)+VLOOKUP(Interval,LoanLookup[],2,FALSE),DAY(C202)+VLOOKUP(Interval,LoanLookup[],3,FALSE)),"")</f>
        <v/>
      </c>
      <c r="D203" s="11" t="str">
        <f t="shared" si="17"/>
        <v/>
      </c>
      <c r="E203" s="14" t="str">
        <f t="shared" si="19"/>
        <v/>
      </c>
      <c r="F203" s="83" t="e">
        <f t="shared" si="13"/>
        <v>#VALUE!</v>
      </c>
      <c r="G203" s="83"/>
      <c r="H203" s="11" t="e">
        <f t="shared" si="14"/>
        <v>#VALUE!</v>
      </c>
      <c r="I203" s="11" t="str">
        <f t="shared" si="18"/>
        <v/>
      </c>
      <c r="J203" s="10" t="str">
        <f>IF(Pay_Num&lt;&gt;"",Beg_Bal*(Interest_Rate/VLOOKUP(Interval,LoanLookup[],5,FALSE)),"")</f>
        <v/>
      </c>
      <c r="K203" s="11" t="e">
        <f t="shared" si="15"/>
        <v>#VALUE!</v>
      </c>
      <c r="L203" s="65">
        <f>SUM($J$13:$J203)</f>
        <v>0</v>
      </c>
      <c r="M203" s="65"/>
      <c r="N203" s="65"/>
      <c r="O203" s="4"/>
    </row>
    <row r="204" spans="2:15" ht="16.5" customHeight="1" x14ac:dyDescent="0.3">
      <c r="B204" s="8" t="str">
        <f t="shared" si="16"/>
        <v/>
      </c>
      <c r="C204" s="9" t="str">
        <f>IF(Pay_Num&lt;&gt;"",DATE(YEAR(C203)+VLOOKUP(Interval,LoanLookup[],4,FALSE),MONTH(C203)+VLOOKUP(Interval,LoanLookup[],2,FALSE),DAY(C203)+VLOOKUP(Interval,LoanLookup[],3,FALSE)),"")</f>
        <v/>
      </c>
      <c r="D204" s="11" t="str">
        <f t="shared" si="17"/>
        <v/>
      </c>
      <c r="E204" s="14" t="str">
        <f t="shared" si="19"/>
        <v/>
      </c>
      <c r="F204" s="83" t="e">
        <f t="shared" si="13"/>
        <v>#VALUE!</v>
      </c>
      <c r="G204" s="83"/>
      <c r="H204" s="11" t="e">
        <f t="shared" si="14"/>
        <v>#VALUE!</v>
      </c>
      <c r="I204" s="11" t="str">
        <f t="shared" si="18"/>
        <v/>
      </c>
      <c r="J204" s="10" t="str">
        <f>IF(Pay_Num&lt;&gt;"",Beg_Bal*(Interest_Rate/VLOOKUP(Interval,LoanLookup[],5,FALSE)),"")</f>
        <v/>
      </c>
      <c r="K204" s="11" t="e">
        <f t="shared" si="15"/>
        <v>#VALUE!</v>
      </c>
      <c r="L204" s="65">
        <f>SUM($J$13:$J204)</f>
        <v>0</v>
      </c>
      <c r="M204" s="65"/>
      <c r="N204" s="65"/>
      <c r="O204" s="4"/>
    </row>
    <row r="205" spans="2:15" ht="16.5" customHeight="1" x14ac:dyDescent="0.3">
      <c r="B205" s="8" t="str">
        <f t="shared" si="16"/>
        <v/>
      </c>
      <c r="C205" s="9" t="str">
        <f>IF(Pay_Num&lt;&gt;"",DATE(YEAR(C204)+VLOOKUP(Interval,LoanLookup[],4,FALSE),MONTH(C204)+VLOOKUP(Interval,LoanLookup[],2,FALSE),DAY(C204)+VLOOKUP(Interval,LoanLookup[],3,FALSE)),"")</f>
        <v/>
      </c>
      <c r="D205" s="11" t="str">
        <f t="shared" si="17"/>
        <v/>
      </c>
      <c r="E205" s="14" t="str">
        <f t="shared" si="19"/>
        <v/>
      </c>
      <c r="F205" s="83" t="e">
        <f t="shared" ref="F205:F268" si="20">IF(AND(Pay_Num&lt;&gt;"",Sched_Pay+Scheduled_Extra_Payments&lt;Beg_Bal),Scheduled_Extra_Payments,IF(AND(Pay_Num&lt;&gt;"",Beg_Bal-Sched_Pay&gt;0),Beg_Bal-Sched_Pay,IF(Pay_Num&lt;&gt;"",0,"")))</f>
        <v>#VALUE!</v>
      </c>
      <c r="G205" s="83"/>
      <c r="H205" s="11" t="e">
        <f t="shared" ref="H205:H268" si="21">IF(AND(Pay_Num&lt;&gt;"",Sched_Pay+Extra_Pay&lt;Beg_Bal),Sched_Pay+Extra_Pay,IF(Pay_Num&lt;&gt;"",Beg_Bal,""))</f>
        <v>#VALUE!</v>
      </c>
      <c r="I205" s="11" t="str">
        <f t="shared" si="18"/>
        <v/>
      </c>
      <c r="J205" s="10" t="str">
        <f>IF(Pay_Num&lt;&gt;"",Beg_Bal*(Interest_Rate/VLOOKUP(Interval,LoanLookup[],5,FALSE)),"")</f>
        <v/>
      </c>
      <c r="K205" s="11" t="e">
        <f t="shared" ref="K205:K268" si="22">IF(AND(Pay_Num&lt;&gt;"",Sched_Pay+Extra_Pay&lt;Beg_Bal),Beg_Bal-Princ,IF(Pay_Num&lt;&gt;"",0,""))</f>
        <v>#VALUE!</v>
      </c>
      <c r="L205" s="65">
        <f>SUM($J$13:$J205)</f>
        <v>0</v>
      </c>
      <c r="M205" s="65"/>
      <c r="N205" s="65"/>
      <c r="O205" s="4"/>
    </row>
    <row r="206" spans="2:15" ht="16.5" customHeight="1" x14ac:dyDescent="0.3">
      <c r="B206" s="8" t="str">
        <f t="shared" ref="B206:B269" si="23">IF(Values_Entered,B205+1,"")</f>
        <v/>
      </c>
      <c r="C206" s="9" t="str">
        <f>IF(Pay_Num&lt;&gt;"",DATE(YEAR(C205)+VLOOKUP(Interval,LoanLookup[],4,FALSE),MONTH(C205)+VLOOKUP(Interval,LoanLookup[],2,FALSE),DAY(C205)+VLOOKUP(Interval,LoanLookup[],3,FALSE)),"")</f>
        <v/>
      </c>
      <c r="D206" s="11" t="str">
        <f t="shared" ref="D206:D269" si="24">IF(Pay_Num&lt;&gt;"",K205,"")</f>
        <v/>
      </c>
      <c r="E206" s="14" t="str">
        <f t="shared" si="19"/>
        <v/>
      </c>
      <c r="F206" s="83" t="e">
        <f t="shared" si="20"/>
        <v>#VALUE!</v>
      </c>
      <c r="G206" s="83"/>
      <c r="H206" s="11" t="e">
        <f t="shared" si="21"/>
        <v>#VALUE!</v>
      </c>
      <c r="I206" s="11" t="str">
        <f t="shared" ref="I206:I269" si="25">IF(Pay_Num&lt;&gt;"",Total_Pay-Int,"")</f>
        <v/>
      </c>
      <c r="J206" s="10" t="str">
        <f>IF(Pay_Num&lt;&gt;"",Beg_Bal*(Interest_Rate/VLOOKUP(Interval,LoanLookup[],5,FALSE)),"")</f>
        <v/>
      </c>
      <c r="K206" s="11" t="e">
        <f t="shared" si="22"/>
        <v>#VALUE!</v>
      </c>
      <c r="L206" s="65">
        <f>SUM($J$13:$J206)</f>
        <v>0</v>
      </c>
      <c r="M206" s="65"/>
      <c r="N206" s="65"/>
      <c r="O206" s="4"/>
    </row>
    <row r="207" spans="2:15" ht="16.5" customHeight="1" x14ac:dyDescent="0.3">
      <c r="B207" s="8" t="str">
        <f t="shared" si="23"/>
        <v/>
      </c>
      <c r="C207" s="9" t="str">
        <f>IF(Pay_Num&lt;&gt;"",DATE(YEAR(C206)+VLOOKUP(Interval,LoanLookup[],4,FALSE),MONTH(C206)+VLOOKUP(Interval,LoanLookup[],2,FALSE),DAY(C206)+VLOOKUP(Interval,LoanLookup[],3,FALSE)),"")</f>
        <v/>
      </c>
      <c r="D207" s="11" t="str">
        <f t="shared" si="24"/>
        <v/>
      </c>
      <c r="E207" s="14" t="str">
        <f t="shared" ref="E207:E270" si="26">IF(Pay_Num&lt;&gt;"",Scheduled_Monthly_Payment,"")</f>
        <v/>
      </c>
      <c r="F207" s="83" t="e">
        <f t="shared" si="20"/>
        <v>#VALUE!</v>
      </c>
      <c r="G207" s="83"/>
      <c r="H207" s="11" t="e">
        <f t="shared" si="21"/>
        <v>#VALUE!</v>
      </c>
      <c r="I207" s="11" t="str">
        <f t="shared" si="25"/>
        <v/>
      </c>
      <c r="J207" s="10" t="str">
        <f>IF(Pay_Num&lt;&gt;"",Beg_Bal*(Interest_Rate/VLOOKUP(Interval,LoanLookup[],5,FALSE)),"")</f>
        <v/>
      </c>
      <c r="K207" s="11" t="e">
        <f t="shared" si="22"/>
        <v>#VALUE!</v>
      </c>
      <c r="L207" s="65">
        <f>SUM($J$13:$J207)</f>
        <v>0</v>
      </c>
      <c r="M207" s="65"/>
      <c r="N207" s="65"/>
      <c r="O207" s="4"/>
    </row>
    <row r="208" spans="2:15" ht="16.5" customHeight="1" x14ac:dyDescent="0.3">
      <c r="B208" s="8" t="str">
        <f t="shared" si="23"/>
        <v/>
      </c>
      <c r="C208" s="9" t="str">
        <f>IF(Pay_Num&lt;&gt;"",DATE(YEAR(C207)+VLOOKUP(Interval,LoanLookup[],4,FALSE),MONTH(C207)+VLOOKUP(Interval,LoanLookup[],2,FALSE),DAY(C207)+VLOOKUP(Interval,LoanLookup[],3,FALSE)),"")</f>
        <v/>
      </c>
      <c r="D208" s="11" t="str">
        <f t="shared" si="24"/>
        <v/>
      </c>
      <c r="E208" s="14" t="str">
        <f t="shared" si="26"/>
        <v/>
      </c>
      <c r="F208" s="83" t="e">
        <f t="shared" si="20"/>
        <v>#VALUE!</v>
      </c>
      <c r="G208" s="83"/>
      <c r="H208" s="11" t="e">
        <f t="shared" si="21"/>
        <v>#VALUE!</v>
      </c>
      <c r="I208" s="11" t="str">
        <f t="shared" si="25"/>
        <v/>
      </c>
      <c r="J208" s="10" t="str">
        <f>IF(Pay_Num&lt;&gt;"",Beg_Bal*(Interest_Rate/VLOOKUP(Interval,LoanLookup[],5,FALSE)),"")</f>
        <v/>
      </c>
      <c r="K208" s="11" t="e">
        <f t="shared" si="22"/>
        <v>#VALUE!</v>
      </c>
      <c r="L208" s="65">
        <f>SUM($J$13:$J208)</f>
        <v>0</v>
      </c>
      <c r="M208" s="65"/>
      <c r="N208" s="65"/>
      <c r="O208" s="4"/>
    </row>
    <row r="209" spans="2:15" ht="16.5" customHeight="1" x14ac:dyDescent="0.3">
      <c r="B209" s="8" t="str">
        <f t="shared" si="23"/>
        <v/>
      </c>
      <c r="C209" s="9" t="str">
        <f>IF(Pay_Num&lt;&gt;"",DATE(YEAR(C208)+VLOOKUP(Interval,LoanLookup[],4,FALSE),MONTH(C208)+VLOOKUP(Interval,LoanLookup[],2,FALSE),DAY(C208)+VLOOKUP(Interval,LoanLookup[],3,FALSE)),"")</f>
        <v/>
      </c>
      <c r="D209" s="11" t="str">
        <f t="shared" si="24"/>
        <v/>
      </c>
      <c r="E209" s="14" t="str">
        <f t="shared" si="26"/>
        <v/>
      </c>
      <c r="F209" s="83" t="e">
        <f t="shared" si="20"/>
        <v>#VALUE!</v>
      </c>
      <c r="G209" s="83"/>
      <c r="H209" s="11" t="e">
        <f t="shared" si="21"/>
        <v>#VALUE!</v>
      </c>
      <c r="I209" s="11" t="str">
        <f t="shared" si="25"/>
        <v/>
      </c>
      <c r="J209" s="10" t="str">
        <f>IF(Pay_Num&lt;&gt;"",Beg_Bal*(Interest_Rate/VLOOKUP(Interval,LoanLookup[],5,FALSE)),"")</f>
        <v/>
      </c>
      <c r="K209" s="11" t="e">
        <f t="shared" si="22"/>
        <v>#VALUE!</v>
      </c>
      <c r="L209" s="65">
        <f>SUM($J$13:$J209)</f>
        <v>0</v>
      </c>
      <c r="M209" s="65"/>
      <c r="N209" s="65"/>
      <c r="O209" s="4"/>
    </row>
    <row r="210" spans="2:15" ht="16.5" customHeight="1" x14ac:dyDescent="0.3">
      <c r="B210" s="8" t="str">
        <f t="shared" si="23"/>
        <v/>
      </c>
      <c r="C210" s="9" t="str">
        <f>IF(Pay_Num&lt;&gt;"",DATE(YEAR(C209)+VLOOKUP(Interval,LoanLookup[],4,FALSE),MONTH(C209)+VLOOKUP(Interval,LoanLookup[],2,FALSE),DAY(C209)+VLOOKUP(Interval,LoanLookup[],3,FALSE)),"")</f>
        <v/>
      </c>
      <c r="D210" s="11" t="str">
        <f t="shared" si="24"/>
        <v/>
      </c>
      <c r="E210" s="14" t="str">
        <f t="shared" si="26"/>
        <v/>
      </c>
      <c r="F210" s="83" t="e">
        <f t="shared" si="20"/>
        <v>#VALUE!</v>
      </c>
      <c r="G210" s="83"/>
      <c r="H210" s="11" t="e">
        <f t="shared" si="21"/>
        <v>#VALUE!</v>
      </c>
      <c r="I210" s="11" t="str">
        <f t="shared" si="25"/>
        <v/>
      </c>
      <c r="J210" s="10" t="str">
        <f>IF(Pay_Num&lt;&gt;"",Beg_Bal*(Interest_Rate/VLOOKUP(Interval,LoanLookup[],5,FALSE)),"")</f>
        <v/>
      </c>
      <c r="K210" s="11" t="e">
        <f t="shared" si="22"/>
        <v>#VALUE!</v>
      </c>
      <c r="L210" s="65">
        <f>SUM($J$13:$J210)</f>
        <v>0</v>
      </c>
      <c r="M210" s="65"/>
      <c r="N210" s="65"/>
      <c r="O210" s="4"/>
    </row>
    <row r="211" spans="2:15" ht="16.5" customHeight="1" x14ac:dyDescent="0.3">
      <c r="B211" s="8" t="str">
        <f t="shared" si="23"/>
        <v/>
      </c>
      <c r="C211" s="9" t="str">
        <f>IF(Pay_Num&lt;&gt;"",DATE(YEAR(C210)+VLOOKUP(Interval,LoanLookup[],4,FALSE),MONTH(C210)+VLOOKUP(Interval,LoanLookup[],2,FALSE),DAY(C210)+VLOOKUP(Interval,LoanLookup[],3,FALSE)),"")</f>
        <v/>
      </c>
      <c r="D211" s="11" t="str">
        <f t="shared" si="24"/>
        <v/>
      </c>
      <c r="E211" s="14" t="str">
        <f t="shared" si="26"/>
        <v/>
      </c>
      <c r="F211" s="83" t="e">
        <f t="shared" si="20"/>
        <v>#VALUE!</v>
      </c>
      <c r="G211" s="83"/>
      <c r="H211" s="11" t="e">
        <f t="shared" si="21"/>
        <v>#VALUE!</v>
      </c>
      <c r="I211" s="11" t="str">
        <f t="shared" si="25"/>
        <v/>
      </c>
      <c r="J211" s="10" t="str">
        <f>IF(Pay_Num&lt;&gt;"",Beg_Bal*(Interest_Rate/VLOOKUP(Interval,LoanLookup[],5,FALSE)),"")</f>
        <v/>
      </c>
      <c r="K211" s="11" t="e">
        <f t="shared" si="22"/>
        <v>#VALUE!</v>
      </c>
      <c r="L211" s="65">
        <f>SUM($J$13:$J211)</f>
        <v>0</v>
      </c>
      <c r="M211" s="65"/>
      <c r="N211" s="65"/>
      <c r="O211" s="4"/>
    </row>
    <row r="212" spans="2:15" ht="16.5" customHeight="1" x14ac:dyDescent="0.3">
      <c r="B212" s="8" t="str">
        <f t="shared" si="23"/>
        <v/>
      </c>
      <c r="C212" s="9" t="str">
        <f>IF(Pay_Num&lt;&gt;"",DATE(YEAR(C211)+VLOOKUP(Interval,LoanLookup[],4,FALSE),MONTH(C211)+VLOOKUP(Interval,LoanLookup[],2,FALSE),DAY(C211)+VLOOKUP(Interval,LoanLookup[],3,FALSE)),"")</f>
        <v/>
      </c>
      <c r="D212" s="11" t="str">
        <f t="shared" si="24"/>
        <v/>
      </c>
      <c r="E212" s="14" t="str">
        <f t="shared" si="26"/>
        <v/>
      </c>
      <c r="F212" s="83" t="e">
        <f t="shared" si="20"/>
        <v>#VALUE!</v>
      </c>
      <c r="G212" s="83"/>
      <c r="H212" s="11" t="e">
        <f t="shared" si="21"/>
        <v>#VALUE!</v>
      </c>
      <c r="I212" s="11" t="str">
        <f t="shared" si="25"/>
        <v/>
      </c>
      <c r="J212" s="10" t="str">
        <f>IF(Pay_Num&lt;&gt;"",Beg_Bal*(Interest_Rate/VLOOKUP(Interval,LoanLookup[],5,FALSE)),"")</f>
        <v/>
      </c>
      <c r="K212" s="11" t="e">
        <f t="shared" si="22"/>
        <v>#VALUE!</v>
      </c>
      <c r="L212" s="65">
        <f>SUM($J$13:$J212)</f>
        <v>0</v>
      </c>
      <c r="M212" s="65"/>
      <c r="N212" s="65"/>
      <c r="O212" s="4"/>
    </row>
    <row r="213" spans="2:15" ht="16.5" customHeight="1" x14ac:dyDescent="0.3">
      <c r="B213" s="8" t="str">
        <f t="shared" si="23"/>
        <v/>
      </c>
      <c r="C213" s="9" t="str">
        <f>IF(Pay_Num&lt;&gt;"",DATE(YEAR(C212)+VLOOKUP(Interval,LoanLookup[],4,FALSE),MONTH(C212)+VLOOKUP(Interval,LoanLookup[],2,FALSE),DAY(C212)+VLOOKUP(Interval,LoanLookup[],3,FALSE)),"")</f>
        <v/>
      </c>
      <c r="D213" s="11" t="str">
        <f t="shared" si="24"/>
        <v/>
      </c>
      <c r="E213" s="14" t="str">
        <f t="shared" si="26"/>
        <v/>
      </c>
      <c r="F213" s="83" t="e">
        <f t="shared" si="20"/>
        <v>#VALUE!</v>
      </c>
      <c r="G213" s="83"/>
      <c r="H213" s="11" t="e">
        <f t="shared" si="21"/>
        <v>#VALUE!</v>
      </c>
      <c r="I213" s="11" t="str">
        <f t="shared" si="25"/>
        <v/>
      </c>
      <c r="J213" s="10" t="str">
        <f>IF(Pay_Num&lt;&gt;"",Beg_Bal*(Interest_Rate/VLOOKUP(Interval,LoanLookup[],5,FALSE)),"")</f>
        <v/>
      </c>
      <c r="K213" s="11" t="e">
        <f t="shared" si="22"/>
        <v>#VALUE!</v>
      </c>
      <c r="L213" s="65">
        <f>SUM($J$13:$J213)</f>
        <v>0</v>
      </c>
      <c r="M213" s="65"/>
      <c r="N213" s="65"/>
      <c r="O213" s="4"/>
    </row>
    <row r="214" spans="2:15" ht="16.5" customHeight="1" x14ac:dyDescent="0.3">
      <c r="B214" s="8" t="str">
        <f t="shared" si="23"/>
        <v/>
      </c>
      <c r="C214" s="9" t="str">
        <f>IF(Pay_Num&lt;&gt;"",DATE(YEAR(C213)+VLOOKUP(Interval,LoanLookup[],4,FALSE),MONTH(C213)+VLOOKUP(Interval,LoanLookup[],2,FALSE),DAY(C213)+VLOOKUP(Interval,LoanLookup[],3,FALSE)),"")</f>
        <v/>
      </c>
      <c r="D214" s="11" t="str">
        <f t="shared" si="24"/>
        <v/>
      </c>
      <c r="E214" s="14" t="str">
        <f t="shared" si="26"/>
        <v/>
      </c>
      <c r="F214" s="83" t="e">
        <f t="shared" si="20"/>
        <v>#VALUE!</v>
      </c>
      <c r="G214" s="83"/>
      <c r="H214" s="11" t="e">
        <f t="shared" si="21"/>
        <v>#VALUE!</v>
      </c>
      <c r="I214" s="11" t="str">
        <f t="shared" si="25"/>
        <v/>
      </c>
      <c r="J214" s="10" t="str">
        <f>IF(Pay_Num&lt;&gt;"",Beg_Bal*(Interest_Rate/VLOOKUP(Interval,LoanLookup[],5,FALSE)),"")</f>
        <v/>
      </c>
      <c r="K214" s="11" t="e">
        <f t="shared" si="22"/>
        <v>#VALUE!</v>
      </c>
      <c r="L214" s="65">
        <f>SUM($J$13:$J214)</f>
        <v>0</v>
      </c>
      <c r="M214" s="65"/>
      <c r="N214" s="65"/>
      <c r="O214" s="4"/>
    </row>
    <row r="215" spans="2:15" ht="16.5" customHeight="1" x14ac:dyDescent="0.3">
      <c r="B215" s="8" t="str">
        <f t="shared" si="23"/>
        <v/>
      </c>
      <c r="C215" s="9" t="str">
        <f>IF(Pay_Num&lt;&gt;"",DATE(YEAR(C214)+VLOOKUP(Interval,LoanLookup[],4,FALSE),MONTH(C214)+VLOOKUP(Interval,LoanLookup[],2,FALSE),DAY(C214)+VLOOKUP(Interval,LoanLookup[],3,FALSE)),"")</f>
        <v/>
      </c>
      <c r="D215" s="11" t="str">
        <f t="shared" si="24"/>
        <v/>
      </c>
      <c r="E215" s="14" t="str">
        <f t="shared" si="26"/>
        <v/>
      </c>
      <c r="F215" s="83" t="e">
        <f t="shared" si="20"/>
        <v>#VALUE!</v>
      </c>
      <c r="G215" s="83"/>
      <c r="H215" s="11" t="e">
        <f t="shared" si="21"/>
        <v>#VALUE!</v>
      </c>
      <c r="I215" s="11" t="str">
        <f t="shared" si="25"/>
        <v/>
      </c>
      <c r="J215" s="10" t="str">
        <f>IF(Pay_Num&lt;&gt;"",Beg_Bal*(Interest_Rate/VLOOKUP(Interval,LoanLookup[],5,FALSE)),"")</f>
        <v/>
      </c>
      <c r="K215" s="11" t="e">
        <f t="shared" si="22"/>
        <v>#VALUE!</v>
      </c>
      <c r="L215" s="65">
        <f>SUM($J$13:$J215)</f>
        <v>0</v>
      </c>
      <c r="M215" s="65"/>
      <c r="N215" s="65"/>
      <c r="O215" s="4"/>
    </row>
    <row r="216" spans="2:15" ht="16.5" customHeight="1" x14ac:dyDescent="0.3">
      <c r="B216" s="8" t="str">
        <f t="shared" si="23"/>
        <v/>
      </c>
      <c r="C216" s="9" t="str">
        <f>IF(Pay_Num&lt;&gt;"",DATE(YEAR(C215)+VLOOKUP(Interval,LoanLookup[],4,FALSE),MONTH(C215)+VLOOKUP(Interval,LoanLookup[],2,FALSE),DAY(C215)+VLOOKUP(Interval,LoanLookup[],3,FALSE)),"")</f>
        <v/>
      </c>
      <c r="D216" s="11" t="str">
        <f t="shared" si="24"/>
        <v/>
      </c>
      <c r="E216" s="14" t="str">
        <f t="shared" si="26"/>
        <v/>
      </c>
      <c r="F216" s="83" t="e">
        <f t="shared" si="20"/>
        <v>#VALUE!</v>
      </c>
      <c r="G216" s="83"/>
      <c r="H216" s="11" t="e">
        <f t="shared" si="21"/>
        <v>#VALUE!</v>
      </c>
      <c r="I216" s="11" t="str">
        <f t="shared" si="25"/>
        <v/>
      </c>
      <c r="J216" s="10" t="str">
        <f>IF(Pay_Num&lt;&gt;"",Beg_Bal*(Interest_Rate/VLOOKUP(Interval,LoanLookup[],5,FALSE)),"")</f>
        <v/>
      </c>
      <c r="K216" s="11" t="e">
        <f t="shared" si="22"/>
        <v>#VALUE!</v>
      </c>
      <c r="L216" s="65">
        <f>SUM($J$13:$J216)</f>
        <v>0</v>
      </c>
      <c r="M216" s="65"/>
      <c r="N216" s="65"/>
      <c r="O216" s="4"/>
    </row>
    <row r="217" spans="2:15" ht="16.5" customHeight="1" x14ac:dyDescent="0.3">
      <c r="B217" s="8" t="str">
        <f t="shared" si="23"/>
        <v/>
      </c>
      <c r="C217" s="9" t="str">
        <f>IF(Pay_Num&lt;&gt;"",DATE(YEAR(C216)+VLOOKUP(Interval,LoanLookup[],4,FALSE),MONTH(C216)+VLOOKUP(Interval,LoanLookup[],2,FALSE),DAY(C216)+VLOOKUP(Interval,LoanLookup[],3,FALSE)),"")</f>
        <v/>
      </c>
      <c r="D217" s="11" t="str">
        <f t="shared" si="24"/>
        <v/>
      </c>
      <c r="E217" s="14" t="str">
        <f t="shared" si="26"/>
        <v/>
      </c>
      <c r="F217" s="83" t="e">
        <f t="shared" si="20"/>
        <v>#VALUE!</v>
      </c>
      <c r="G217" s="83"/>
      <c r="H217" s="11" t="e">
        <f t="shared" si="21"/>
        <v>#VALUE!</v>
      </c>
      <c r="I217" s="11" t="str">
        <f t="shared" si="25"/>
        <v/>
      </c>
      <c r="J217" s="10" t="str">
        <f>IF(Pay_Num&lt;&gt;"",Beg_Bal*(Interest_Rate/VLOOKUP(Interval,LoanLookup[],5,FALSE)),"")</f>
        <v/>
      </c>
      <c r="K217" s="11" t="e">
        <f t="shared" si="22"/>
        <v>#VALUE!</v>
      </c>
      <c r="L217" s="65">
        <f>SUM($J$13:$J217)</f>
        <v>0</v>
      </c>
      <c r="M217" s="65"/>
      <c r="N217" s="65"/>
      <c r="O217" s="4"/>
    </row>
    <row r="218" spans="2:15" ht="16.5" customHeight="1" x14ac:dyDescent="0.3">
      <c r="B218" s="8" t="str">
        <f t="shared" si="23"/>
        <v/>
      </c>
      <c r="C218" s="9" t="str">
        <f>IF(Pay_Num&lt;&gt;"",DATE(YEAR(C217)+VLOOKUP(Interval,LoanLookup[],4,FALSE),MONTH(C217)+VLOOKUP(Interval,LoanLookup[],2,FALSE),DAY(C217)+VLOOKUP(Interval,LoanLookup[],3,FALSE)),"")</f>
        <v/>
      </c>
      <c r="D218" s="11" t="str">
        <f t="shared" si="24"/>
        <v/>
      </c>
      <c r="E218" s="14" t="str">
        <f t="shared" si="26"/>
        <v/>
      </c>
      <c r="F218" s="83" t="e">
        <f t="shared" si="20"/>
        <v>#VALUE!</v>
      </c>
      <c r="G218" s="83"/>
      <c r="H218" s="11" t="e">
        <f t="shared" si="21"/>
        <v>#VALUE!</v>
      </c>
      <c r="I218" s="11" t="str">
        <f t="shared" si="25"/>
        <v/>
      </c>
      <c r="J218" s="10" t="str">
        <f>IF(Pay_Num&lt;&gt;"",Beg_Bal*(Interest_Rate/VLOOKUP(Interval,LoanLookup[],5,FALSE)),"")</f>
        <v/>
      </c>
      <c r="K218" s="11" t="e">
        <f t="shared" si="22"/>
        <v>#VALUE!</v>
      </c>
      <c r="L218" s="65">
        <f>SUM($J$13:$J218)</f>
        <v>0</v>
      </c>
      <c r="M218" s="65"/>
      <c r="N218" s="65"/>
      <c r="O218" s="4"/>
    </row>
    <row r="219" spans="2:15" ht="16.5" customHeight="1" x14ac:dyDescent="0.3">
      <c r="B219" s="8" t="str">
        <f t="shared" si="23"/>
        <v/>
      </c>
      <c r="C219" s="9" t="str">
        <f>IF(Pay_Num&lt;&gt;"",DATE(YEAR(C218)+VLOOKUP(Interval,LoanLookup[],4,FALSE),MONTH(C218)+VLOOKUP(Interval,LoanLookup[],2,FALSE),DAY(C218)+VLOOKUP(Interval,LoanLookup[],3,FALSE)),"")</f>
        <v/>
      </c>
      <c r="D219" s="11" t="str">
        <f t="shared" si="24"/>
        <v/>
      </c>
      <c r="E219" s="14" t="str">
        <f t="shared" si="26"/>
        <v/>
      </c>
      <c r="F219" s="83" t="e">
        <f t="shared" si="20"/>
        <v>#VALUE!</v>
      </c>
      <c r="G219" s="83"/>
      <c r="H219" s="11" t="e">
        <f t="shared" si="21"/>
        <v>#VALUE!</v>
      </c>
      <c r="I219" s="11" t="str">
        <f t="shared" si="25"/>
        <v/>
      </c>
      <c r="J219" s="10" t="str">
        <f>IF(Pay_Num&lt;&gt;"",Beg_Bal*(Interest_Rate/VLOOKUP(Interval,LoanLookup[],5,FALSE)),"")</f>
        <v/>
      </c>
      <c r="K219" s="11" t="e">
        <f t="shared" si="22"/>
        <v>#VALUE!</v>
      </c>
      <c r="L219" s="65">
        <f>SUM($J$13:$J219)</f>
        <v>0</v>
      </c>
      <c r="M219" s="65"/>
      <c r="N219" s="65"/>
      <c r="O219" s="4"/>
    </row>
    <row r="220" spans="2:15" ht="16.5" customHeight="1" x14ac:dyDescent="0.3">
      <c r="B220" s="8" t="str">
        <f t="shared" si="23"/>
        <v/>
      </c>
      <c r="C220" s="9" t="str">
        <f>IF(Pay_Num&lt;&gt;"",DATE(YEAR(C219)+VLOOKUP(Interval,LoanLookup[],4,FALSE),MONTH(C219)+VLOOKUP(Interval,LoanLookup[],2,FALSE),DAY(C219)+VLOOKUP(Interval,LoanLookup[],3,FALSE)),"")</f>
        <v/>
      </c>
      <c r="D220" s="11" t="str">
        <f t="shared" si="24"/>
        <v/>
      </c>
      <c r="E220" s="14" t="str">
        <f t="shared" si="26"/>
        <v/>
      </c>
      <c r="F220" s="83" t="e">
        <f t="shared" si="20"/>
        <v>#VALUE!</v>
      </c>
      <c r="G220" s="83"/>
      <c r="H220" s="11" t="e">
        <f t="shared" si="21"/>
        <v>#VALUE!</v>
      </c>
      <c r="I220" s="11" t="str">
        <f t="shared" si="25"/>
        <v/>
      </c>
      <c r="J220" s="10" t="str">
        <f>IF(Pay_Num&lt;&gt;"",Beg_Bal*(Interest_Rate/VLOOKUP(Interval,LoanLookup[],5,FALSE)),"")</f>
        <v/>
      </c>
      <c r="K220" s="11" t="e">
        <f t="shared" si="22"/>
        <v>#VALUE!</v>
      </c>
      <c r="L220" s="65">
        <f>SUM($J$13:$J220)</f>
        <v>0</v>
      </c>
      <c r="M220" s="65"/>
      <c r="N220" s="65"/>
      <c r="O220" s="4"/>
    </row>
    <row r="221" spans="2:15" ht="16.5" customHeight="1" x14ac:dyDescent="0.3">
      <c r="B221" s="8" t="str">
        <f t="shared" si="23"/>
        <v/>
      </c>
      <c r="C221" s="9" t="str">
        <f>IF(Pay_Num&lt;&gt;"",DATE(YEAR(C220)+VLOOKUP(Interval,LoanLookup[],4,FALSE),MONTH(C220)+VLOOKUP(Interval,LoanLookup[],2,FALSE),DAY(C220)+VLOOKUP(Interval,LoanLookup[],3,FALSE)),"")</f>
        <v/>
      </c>
      <c r="D221" s="11" t="str">
        <f t="shared" si="24"/>
        <v/>
      </c>
      <c r="E221" s="14" t="str">
        <f t="shared" si="26"/>
        <v/>
      </c>
      <c r="F221" s="83" t="e">
        <f t="shared" si="20"/>
        <v>#VALUE!</v>
      </c>
      <c r="G221" s="83"/>
      <c r="H221" s="11" t="e">
        <f t="shared" si="21"/>
        <v>#VALUE!</v>
      </c>
      <c r="I221" s="11" t="str">
        <f t="shared" si="25"/>
        <v/>
      </c>
      <c r="J221" s="10" t="str">
        <f>IF(Pay_Num&lt;&gt;"",Beg_Bal*(Interest_Rate/VLOOKUP(Interval,LoanLookup[],5,FALSE)),"")</f>
        <v/>
      </c>
      <c r="K221" s="11" t="e">
        <f t="shared" si="22"/>
        <v>#VALUE!</v>
      </c>
      <c r="L221" s="65">
        <f>SUM($J$13:$J221)</f>
        <v>0</v>
      </c>
      <c r="M221" s="65"/>
      <c r="N221" s="65"/>
      <c r="O221" s="4"/>
    </row>
    <row r="222" spans="2:15" ht="16.5" customHeight="1" x14ac:dyDescent="0.3">
      <c r="B222" s="8" t="str">
        <f t="shared" si="23"/>
        <v/>
      </c>
      <c r="C222" s="9" t="str">
        <f>IF(Pay_Num&lt;&gt;"",DATE(YEAR(C221)+VLOOKUP(Interval,LoanLookup[],4,FALSE),MONTH(C221)+VLOOKUP(Interval,LoanLookup[],2,FALSE),DAY(C221)+VLOOKUP(Interval,LoanLookup[],3,FALSE)),"")</f>
        <v/>
      </c>
      <c r="D222" s="11" t="str">
        <f t="shared" si="24"/>
        <v/>
      </c>
      <c r="E222" s="14" t="str">
        <f t="shared" si="26"/>
        <v/>
      </c>
      <c r="F222" s="83" t="e">
        <f t="shared" si="20"/>
        <v>#VALUE!</v>
      </c>
      <c r="G222" s="83"/>
      <c r="H222" s="11" t="e">
        <f t="shared" si="21"/>
        <v>#VALUE!</v>
      </c>
      <c r="I222" s="11" t="str">
        <f t="shared" si="25"/>
        <v/>
      </c>
      <c r="J222" s="10" t="str">
        <f>IF(Pay_Num&lt;&gt;"",Beg_Bal*(Interest_Rate/VLOOKUP(Interval,LoanLookup[],5,FALSE)),"")</f>
        <v/>
      </c>
      <c r="K222" s="11" t="e">
        <f t="shared" si="22"/>
        <v>#VALUE!</v>
      </c>
      <c r="L222" s="65">
        <f>SUM($J$13:$J222)</f>
        <v>0</v>
      </c>
      <c r="M222" s="65"/>
      <c r="N222" s="65"/>
      <c r="O222" s="4"/>
    </row>
    <row r="223" spans="2:15" ht="16.5" customHeight="1" x14ac:dyDescent="0.3">
      <c r="B223" s="8" t="str">
        <f t="shared" si="23"/>
        <v/>
      </c>
      <c r="C223" s="9" t="str">
        <f>IF(Pay_Num&lt;&gt;"",DATE(YEAR(C222)+VLOOKUP(Interval,LoanLookup[],4,FALSE),MONTH(C222)+VLOOKUP(Interval,LoanLookup[],2,FALSE),DAY(C222)+VLOOKUP(Interval,LoanLookup[],3,FALSE)),"")</f>
        <v/>
      </c>
      <c r="D223" s="11" t="str">
        <f t="shared" si="24"/>
        <v/>
      </c>
      <c r="E223" s="14" t="str">
        <f t="shared" si="26"/>
        <v/>
      </c>
      <c r="F223" s="83" t="e">
        <f t="shared" si="20"/>
        <v>#VALUE!</v>
      </c>
      <c r="G223" s="83"/>
      <c r="H223" s="11" t="e">
        <f t="shared" si="21"/>
        <v>#VALUE!</v>
      </c>
      <c r="I223" s="11" t="str">
        <f t="shared" si="25"/>
        <v/>
      </c>
      <c r="J223" s="10" t="str">
        <f>IF(Pay_Num&lt;&gt;"",Beg_Bal*(Interest_Rate/VLOOKUP(Interval,LoanLookup[],5,FALSE)),"")</f>
        <v/>
      </c>
      <c r="K223" s="11" t="e">
        <f t="shared" si="22"/>
        <v>#VALUE!</v>
      </c>
      <c r="L223" s="65">
        <f>SUM($J$13:$J223)</f>
        <v>0</v>
      </c>
      <c r="M223" s="65"/>
      <c r="N223" s="65"/>
      <c r="O223" s="4"/>
    </row>
    <row r="224" spans="2:15" ht="16.5" customHeight="1" x14ac:dyDescent="0.3">
      <c r="B224" s="8" t="str">
        <f t="shared" si="23"/>
        <v/>
      </c>
      <c r="C224" s="9" t="str">
        <f>IF(Pay_Num&lt;&gt;"",DATE(YEAR(C223)+VLOOKUP(Interval,LoanLookup[],4,FALSE),MONTH(C223)+VLOOKUP(Interval,LoanLookup[],2,FALSE),DAY(C223)+VLOOKUP(Interval,LoanLookup[],3,FALSE)),"")</f>
        <v/>
      </c>
      <c r="D224" s="11" t="str">
        <f t="shared" si="24"/>
        <v/>
      </c>
      <c r="E224" s="14" t="str">
        <f t="shared" si="26"/>
        <v/>
      </c>
      <c r="F224" s="83" t="e">
        <f t="shared" si="20"/>
        <v>#VALUE!</v>
      </c>
      <c r="G224" s="83"/>
      <c r="H224" s="11" t="e">
        <f t="shared" si="21"/>
        <v>#VALUE!</v>
      </c>
      <c r="I224" s="11" t="str">
        <f t="shared" si="25"/>
        <v/>
      </c>
      <c r="J224" s="10" t="str">
        <f>IF(Pay_Num&lt;&gt;"",Beg_Bal*(Interest_Rate/VLOOKUP(Interval,LoanLookup[],5,FALSE)),"")</f>
        <v/>
      </c>
      <c r="K224" s="11" t="e">
        <f t="shared" si="22"/>
        <v>#VALUE!</v>
      </c>
      <c r="L224" s="65">
        <f>SUM($J$13:$J224)</f>
        <v>0</v>
      </c>
      <c r="M224" s="65"/>
      <c r="N224" s="65"/>
      <c r="O224" s="4"/>
    </row>
    <row r="225" spans="2:15" ht="16.5" customHeight="1" x14ac:dyDescent="0.3">
      <c r="B225" s="8" t="str">
        <f t="shared" si="23"/>
        <v/>
      </c>
      <c r="C225" s="9" t="str">
        <f>IF(Pay_Num&lt;&gt;"",DATE(YEAR(C224)+VLOOKUP(Interval,LoanLookup[],4,FALSE),MONTH(C224)+VLOOKUP(Interval,LoanLookup[],2,FALSE),DAY(C224)+VLOOKUP(Interval,LoanLookup[],3,FALSE)),"")</f>
        <v/>
      </c>
      <c r="D225" s="11" t="str">
        <f t="shared" si="24"/>
        <v/>
      </c>
      <c r="E225" s="14" t="str">
        <f t="shared" si="26"/>
        <v/>
      </c>
      <c r="F225" s="83" t="e">
        <f t="shared" si="20"/>
        <v>#VALUE!</v>
      </c>
      <c r="G225" s="83"/>
      <c r="H225" s="11" t="e">
        <f t="shared" si="21"/>
        <v>#VALUE!</v>
      </c>
      <c r="I225" s="11" t="str">
        <f t="shared" si="25"/>
        <v/>
      </c>
      <c r="J225" s="10" t="str">
        <f>IF(Pay_Num&lt;&gt;"",Beg_Bal*(Interest_Rate/VLOOKUP(Interval,LoanLookup[],5,FALSE)),"")</f>
        <v/>
      </c>
      <c r="K225" s="11" t="e">
        <f t="shared" si="22"/>
        <v>#VALUE!</v>
      </c>
      <c r="L225" s="65">
        <f>SUM($J$13:$J225)</f>
        <v>0</v>
      </c>
      <c r="M225" s="65"/>
      <c r="N225" s="65"/>
      <c r="O225" s="4"/>
    </row>
    <row r="226" spans="2:15" ht="16.5" customHeight="1" x14ac:dyDescent="0.3">
      <c r="B226" s="8" t="str">
        <f t="shared" si="23"/>
        <v/>
      </c>
      <c r="C226" s="9" t="str">
        <f>IF(Pay_Num&lt;&gt;"",DATE(YEAR(C225)+VLOOKUP(Interval,LoanLookup[],4,FALSE),MONTH(C225)+VLOOKUP(Interval,LoanLookup[],2,FALSE),DAY(C225)+VLOOKUP(Interval,LoanLookup[],3,FALSE)),"")</f>
        <v/>
      </c>
      <c r="D226" s="11" t="str">
        <f t="shared" si="24"/>
        <v/>
      </c>
      <c r="E226" s="14" t="str">
        <f t="shared" si="26"/>
        <v/>
      </c>
      <c r="F226" s="83" t="e">
        <f t="shared" si="20"/>
        <v>#VALUE!</v>
      </c>
      <c r="G226" s="83"/>
      <c r="H226" s="11" t="e">
        <f t="shared" si="21"/>
        <v>#VALUE!</v>
      </c>
      <c r="I226" s="11" t="str">
        <f t="shared" si="25"/>
        <v/>
      </c>
      <c r="J226" s="10" t="str">
        <f>IF(Pay_Num&lt;&gt;"",Beg_Bal*(Interest_Rate/VLOOKUP(Interval,LoanLookup[],5,FALSE)),"")</f>
        <v/>
      </c>
      <c r="K226" s="11" t="e">
        <f t="shared" si="22"/>
        <v>#VALUE!</v>
      </c>
      <c r="L226" s="65">
        <f>SUM($J$13:$J226)</f>
        <v>0</v>
      </c>
      <c r="M226" s="65"/>
      <c r="N226" s="65"/>
      <c r="O226" s="4"/>
    </row>
    <row r="227" spans="2:15" ht="16.5" customHeight="1" x14ac:dyDescent="0.3">
      <c r="B227" s="8" t="str">
        <f t="shared" si="23"/>
        <v/>
      </c>
      <c r="C227" s="9" t="str">
        <f>IF(Pay_Num&lt;&gt;"",DATE(YEAR(C226)+VLOOKUP(Interval,LoanLookup[],4,FALSE),MONTH(C226)+VLOOKUP(Interval,LoanLookup[],2,FALSE),DAY(C226)+VLOOKUP(Interval,LoanLookup[],3,FALSE)),"")</f>
        <v/>
      </c>
      <c r="D227" s="11" t="str">
        <f t="shared" si="24"/>
        <v/>
      </c>
      <c r="E227" s="14" t="str">
        <f t="shared" si="26"/>
        <v/>
      </c>
      <c r="F227" s="83" t="e">
        <f t="shared" si="20"/>
        <v>#VALUE!</v>
      </c>
      <c r="G227" s="83"/>
      <c r="H227" s="11" t="e">
        <f t="shared" si="21"/>
        <v>#VALUE!</v>
      </c>
      <c r="I227" s="11" t="str">
        <f t="shared" si="25"/>
        <v/>
      </c>
      <c r="J227" s="10" t="str">
        <f>IF(Pay_Num&lt;&gt;"",Beg_Bal*(Interest_Rate/VLOOKUP(Interval,LoanLookup[],5,FALSE)),"")</f>
        <v/>
      </c>
      <c r="K227" s="11" t="e">
        <f t="shared" si="22"/>
        <v>#VALUE!</v>
      </c>
      <c r="L227" s="65">
        <f>SUM($J$13:$J227)</f>
        <v>0</v>
      </c>
      <c r="M227" s="65"/>
      <c r="N227" s="65"/>
      <c r="O227" s="4"/>
    </row>
    <row r="228" spans="2:15" ht="16.5" customHeight="1" x14ac:dyDescent="0.3">
      <c r="B228" s="8" t="str">
        <f t="shared" si="23"/>
        <v/>
      </c>
      <c r="C228" s="9" t="str">
        <f>IF(Pay_Num&lt;&gt;"",DATE(YEAR(C227)+VLOOKUP(Interval,LoanLookup[],4,FALSE),MONTH(C227)+VLOOKUP(Interval,LoanLookup[],2,FALSE),DAY(C227)+VLOOKUP(Interval,LoanLookup[],3,FALSE)),"")</f>
        <v/>
      </c>
      <c r="D228" s="11" t="str">
        <f t="shared" si="24"/>
        <v/>
      </c>
      <c r="E228" s="14" t="str">
        <f t="shared" si="26"/>
        <v/>
      </c>
      <c r="F228" s="83" t="e">
        <f t="shared" si="20"/>
        <v>#VALUE!</v>
      </c>
      <c r="G228" s="83"/>
      <c r="H228" s="11" t="e">
        <f t="shared" si="21"/>
        <v>#VALUE!</v>
      </c>
      <c r="I228" s="11" t="str">
        <f t="shared" si="25"/>
        <v/>
      </c>
      <c r="J228" s="10" t="str">
        <f>IF(Pay_Num&lt;&gt;"",Beg_Bal*(Interest_Rate/VLOOKUP(Interval,LoanLookup[],5,FALSE)),"")</f>
        <v/>
      </c>
      <c r="K228" s="11" t="e">
        <f t="shared" si="22"/>
        <v>#VALUE!</v>
      </c>
      <c r="L228" s="65">
        <f>SUM($J$13:$J228)</f>
        <v>0</v>
      </c>
      <c r="M228" s="65"/>
      <c r="N228" s="65"/>
      <c r="O228" s="4"/>
    </row>
    <row r="229" spans="2:15" ht="16.5" customHeight="1" x14ac:dyDescent="0.3">
      <c r="B229" s="8" t="str">
        <f t="shared" si="23"/>
        <v/>
      </c>
      <c r="C229" s="9" t="str">
        <f>IF(Pay_Num&lt;&gt;"",DATE(YEAR(C228)+VLOOKUP(Interval,LoanLookup[],4,FALSE),MONTH(C228)+VLOOKUP(Interval,LoanLookup[],2,FALSE),DAY(C228)+VLOOKUP(Interval,LoanLookup[],3,FALSE)),"")</f>
        <v/>
      </c>
      <c r="D229" s="11" t="str">
        <f t="shared" si="24"/>
        <v/>
      </c>
      <c r="E229" s="14" t="str">
        <f t="shared" si="26"/>
        <v/>
      </c>
      <c r="F229" s="83" t="e">
        <f t="shared" si="20"/>
        <v>#VALUE!</v>
      </c>
      <c r="G229" s="83"/>
      <c r="H229" s="11" t="e">
        <f t="shared" si="21"/>
        <v>#VALUE!</v>
      </c>
      <c r="I229" s="11" t="str">
        <f t="shared" si="25"/>
        <v/>
      </c>
      <c r="J229" s="10" t="str">
        <f>IF(Pay_Num&lt;&gt;"",Beg_Bal*(Interest_Rate/VLOOKUP(Interval,LoanLookup[],5,FALSE)),"")</f>
        <v/>
      </c>
      <c r="K229" s="11" t="e">
        <f t="shared" si="22"/>
        <v>#VALUE!</v>
      </c>
      <c r="L229" s="65">
        <f>SUM($J$13:$J229)</f>
        <v>0</v>
      </c>
      <c r="M229" s="65"/>
      <c r="N229" s="65"/>
      <c r="O229" s="4"/>
    </row>
    <row r="230" spans="2:15" ht="16.5" customHeight="1" x14ac:dyDescent="0.3">
      <c r="B230" s="8" t="str">
        <f t="shared" si="23"/>
        <v/>
      </c>
      <c r="C230" s="9" t="str">
        <f>IF(Pay_Num&lt;&gt;"",DATE(YEAR(C229)+VLOOKUP(Interval,LoanLookup[],4,FALSE),MONTH(C229)+VLOOKUP(Interval,LoanLookup[],2,FALSE),DAY(C229)+VLOOKUP(Interval,LoanLookup[],3,FALSE)),"")</f>
        <v/>
      </c>
      <c r="D230" s="11" t="str">
        <f t="shared" si="24"/>
        <v/>
      </c>
      <c r="E230" s="14" t="str">
        <f t="shared" si="26"/>
        <v/>
      </c>
      <c r="F230" s="83" t="e">
        <f t="shared" si="20"/>
        <v>#VALUE!</v>
      </c>
      <c r="G230" s="83"/>
      <c r="H230" s="11" t="e">
        <f t="shared" si="21"/>
        <v>#VALUE!</v>
      </c>
      <c r="I230" s="11" t="str">
        <f t="shared" si="25"/>
        <v/>
      </c>
      <c r="J230" s="10" t="str">
        <f>IF(Pay_Num&lt;&gt;"",Beg_Bal*(Interest_Rate/VLOOKUP(Interval,LoanLookup[],5,FALSE)),"")</f>
        <v/>
      </c>
      <c r="K230" s="11" t="e">
        <f t="shared" si="22"/>
        <v>#VALUE!</v>
      </c>
      <c r="L230" s="65">
        <f>SUM($J$13:$J230)</f>
        <v>0</v>
      </c>
      <c r="M230" s="65"/>
      <c r="N230" s="65"/>
      <c r="O230" s="4"/>
    </row>
    <row r="231" spans="2:15" ht="16.5" customHeight="1" x14ac:dyDescent="0.3">
      <c r="B231" s="8" t="str">
        <f t="shared" si="23"/>
        <v/>
      </c>
      <c r="C231" s="9" t="str">
        <f>IF(Pay_Num&lt;&gt;"",DATE(YEAR(C230)+VLOOKUP(Interval,LoanLookup[],4,FALSE),MONTH(C230)+VLOOKUP(Interval,LoanLookup[],2,FALSE),DAY(C230)+VLOOKUP(Interval,LoanLookup[],3,FALSE)),"")</f>
        <v/>
      </c>
      <c r="D231" s="11" t="str">
        <f t="shared" si="24"/>
        <v/>
      </c>
      <c r="E231" s="14" t="str">
        <f t="shared" si="26"/>
        <v/>
      </c>
      <c r="F231" s="83" t="e">
        <f t="shared" si="20"/>
        <v>#VALUE!</v>
      </c>
      <c r="G231" s="83"/>
      <c r="H231" s="11" t="e">
        <f t="shared" si="21"/>
        <v>#VALUE!</v>
      </c>
      <c r="I231" s="11" t="str">
        <f t="shared" si="25"/>
        <v/>
      </c>
      <c r="J231" s="10" t="str">
        <f>IF(Pay_Num&lt;&gt;"",Beg_Bal*(Interest_Rate/VLOOKUP(Interval,LoanLookup[],5,FALSE)),"")</f>
        <v/>
      </c>
      <c r="K231" s="11" t="e">
        <f t="shared" si="22"/>
        <v>#VALUE!</v>
      </c>
      <c r="L231" s="65">
        <f>SUM($J$13:$J231)</f>
        <v>0</v>
      </c>
      <c r="M231" s="65"/>
      <c r="N231" s="65"/>
      <c r="O231" s="4"/>
    </row>
    <row r="232" spans="2:15" ht="16.5" customHeight="1" x14ac:dyDescent="0.3">
      <c r="B232" s="8" t="str">
        <f t="shared" si="23"/>
        <v/>
      </c>
      <c r="C232" s="9" t="str">
        <f>IF(Pay_Num&lt;&gt;"",DATE(YEAR(C231)+VLOOKUP(Interval,LoanLookup[],4,FALSE),MONTH(C231)+VLOOKUP(Interval,LoanLookup[],2,FALSE),DAY(C231)+VLOOKUP(Interval,LoanLookup[],3,FALSE)),"")</f>
        <v/>
      </c>
      <c r="D232" s="11" t="str">
        <f t="shared" si="24"/>
        <v/>
      </c>
      <c r="E232" s="14" t="str">
        <f t="shared" si="26"/>
        <v/>
      </c>
      <c r="F232" s="83" t="e">
        <f t="shared" si="20"/>
        <v>#VALUE!</v>
      </c>
      <c r="G232" s="83"/>
      <c r="H232" s="11" t="e">
        <f t="shared" si="21"/>
        <v>#VALUE!</v>
      </c>
      <c r="I232" s="11" t="str">
        <f t="shared" si="25"/>
        <v/>
      </c>
      <c r="J232" s="10" t="str">
        <f>IF(Pay_Num&lt;&gt;"",Beg_Bal*(Interest_Rate/VLOOKUP(Interval,LoanLookup[],5,FALSE)),"")</f>
        <v/>
      </c>
      <c r="K232" s="11" t="e">
        <f t="shared" si="22"/>
        <v>#VALUE!</v>
      </c>
      <c r="L232" s="65">
        <f>SUM($J$13:$J232)</f>
        <v>0</v>
      </c>
      <c r="M232" s="65"/>
      <c r="N232" s="65"/>
      <c r="O232" s="4"/>
    </row>
    <row r="233" spans="2:15" ht="16.5" customHeight="1" x14ac:dyDescent="0.3">
      <c r="B233" s="8" t="str">
        <f t="shared" si="23"/>
        <v/>
      </c>
      <c r="C233" s="9" t="str">
        <f>IF(Pay_Num&lt;&gt;"",DATE(YEAR(C232)+VLOOKUP(Interval,LoanLookup[],4,FALSE),MONTH(C232)+VLOOKUP(Interval,LoanLookup[],2,FALSE),DAY(C232)+VLOOKUP(Interval,LoanLookup[],3,FALSE)),"")</f>
        <v/>
      </c>
      <c r="D233" s="11" t="str">
        <f t="shared" si="24"/>
        <v/>
      </c>
      <c r="E233" s="14" t="str">
        <f t="shared" si="26"/>
        <v/>
      </c>
      <c r="F233" s="83" t="e">
        <f t="shared" si="20"/>
        <v>#VALUE!</v>
      </c>
      <c r="G233" s="83"/>
      <c r="H233" s="11" t="e">
        <f t="shared" si="21"/>
        <v>#VALUE!</v>
      </c>
      <c r="I233" s="11" t="str">
        <f t="shared" si="25"/>
        <v/>
      </c>
      <c r="J233" s="10" t="str">
        <f>IF(Pay_Num&lt;&gt;"",Beg_Bal*(Interest_Rate/VLOOKUP(Interval,LoanLookup[],5,FALSE)),"")</f>
        <v/>
      </c>
      <c r="K233" s="11" t="e">
        <f t="shared" si="22"/>
        <v>#VALUE!</v>
      </c>
      <c r="L233" s="65">
        <f>SUM($J$13:$J233)</f>
        <v>0</v>
      </c>
      <c r="M233" s="65"/>
      <c r="N233" s="65"/>
      <c r="O233" s="4"/>
    </row>
    <row r="234" spans="2:15" ht="16.5" customHeight="1" x14ac:dyDescent="0.3">
      <c r="B234" s="8" t="str">
        <f t="shared" si="23"/>
        <v/>
      </c>
      <c r="C234" s="9" t="str">
        <f>IF(Pay_Num&lt;&gt;"",DATE(YEAR(C233)+VLOOKUP(Interval,LoanLookup[],4,FALSE),MONTH(C233)+VLOOKUP(Interval,LoanLookup[],2,FALSE),DAY(C233)+VLOOKUP(Interval,LoanLookup[],3,FALSE)),"")</f>
        <v/>
      </c>
      <c r="D234" s="11" t="str">
        <f t="shared" si="24"/>
        <v/>
      </c>
      <c r="E234" s="14" t="str">
        <f t="shared" si="26"/>
        <v/>
      </c>
      <c r="F234" s="83" t="e">
        <f t="shared" si="20"/>
        <v>#VALUE!</v>
      </c>
      <c r="G234" s="83"/>
      <c r="H234" s="11" t="e">
        <f t="shared" si="21"/>
        <v>#VALUE!</v>
      </c>
      <c r="I234" s="11" t="str">
        <f t="shared" si="25"/>
        <v/>
      </c>
      <c r="J234" s="10" t="str">
        <f>IF(Pay_Num&lt;&gt;"",Beg_Bal*(Interest_Rate/VLOOKUP(Interval,LoanLookup[],5,FALSE)),"")</f>
        <v/>
      </c>
      <c r="K234" s="11" t="e">
        <f t="shared" si="22"/>
        <v>#VALUE!</v>
      </c>
      <c r="L234" s="65">
        <f>SUM($J$13:$J234)</f>
        <v>0</v>
      </c>
      <c r="M234" s="65"/>
      <c r="N234" s="65"/>
      <c r="O234" s="4"/>
    </row>
    <row r="235" spans="2:15" ht="16.5" customHeight="1" x14ac:dyDescent="0.3">
      <c r="B235" s="8" t="str">
        <f t="shared" si="23"/>
        <v/>
      </c>
      <c r="C235" s="9" t="str">
        <f>IF(Pay_Num&lt;&gt;"",DATE(YEAR(C234)+VLOOKUP(Interval,LoanLookup[],4,FALSE),MONTH(C234)+VLOOKUP(Interval,LoanLookup[],2,FALSE),DAY(C234)+VLOOKUP(Interval,LoanLookup[],3,FALSE)),"")</f>
        <v/>
      </c>
      <c r="D235" s="11" t="str">
        <f t="shared" si="24"/>
        <v/>
      </c>
      <c r="E235" s="14" t="str">
        <f t="shared" si="26"/>
        <v/>
      </c>
      <c r="F235" s="83" t="e">
        <f t="shared" si="20"/>
        <v>#VALUE!</v>
      </c>
      <c r="G235" s="83"/>
      <c r="H235" s="11" t="e">
        <f t="shared" si="21"/>
        <v>#VALUE!</v>
      </c>
      <c r="I235" s="11" t="str">
        <f t="shared" si="25"/>
        <v/>
      </c>
      <c r="J235" s="10" t="str">
        <f>IF(Pay_Num&lt;&gt;"",Beg_Bal*(Interest_Rate/VLOOKUP(Interval,LoanLookup[],5,FALSE)),"")</f>
        <v/>
      </c>
      <c r="K235" s="11" t="e">
        <f t="shared" si="22"/>
        <v>#VALUE!</v>
      </c>
      <c r="L235" s="65">
        <f>SUM($J$13:$J235)</f>
        <v>0</v>
      </c>
      <c r="M235" s="65"/>
      <c r="N235" s="65"/>
      <c r="O235" s="4"/>
    </row>
    <row r="236" spans="2:15" ht="16.5" customHeight="1" x14ac:dyDescent="0.3">
      <c r="B236" s="8" t="str">
        <f t="shared" si="23"/>
        <v/>
      </c>
      <c r="C236" s="9" t="str">
        <f>IF(Pay_Num&lt;&gt;"",DATE(YEAR(C235)+VLOOKUP(Interval,LoanLookup[],4,FALSE),MONTH(C235)+VLOOKUP(Interval,LoanLookup[],2,FALSE),DAY(C235)+VLOOKUP(Interval,LoanLookup[],3,FALSE)),"")</f>
        <v/>
      </c>
      <c r="D236" s="11" t="str">
        <f t="shared" si="24"/>
        <v/>
      </c>
      <c r="E236" s="14" t="str">
        <f t="shared" si="26"/>
        <v/>
      </c>
      <c r="F236" s="83" t="e">
        <f t="shared" si="20"/>
        <v>#VALUE!</v>
      </c>
      <c r="G236" s="83"/>
      <c r="H236" s="11" t="e">
        <f t="shared" si="21"/>
        <v>#VALUE!</v>
      </c>
      <c r="I236" s="11" t="str">
        <f t="shared" si="25"/>
        <v/>
      </c>
      <c r="J236" s="10" t="str">
        <f>IF(Pay_Num&lt;&gt;"",Beg_Bal*(Interest_Rate/VLOOKUP(Interval,LoanLookup[],5,FALSE)),"")</f>
        <v/>
      </c>
      <c r="K236" s="11" t="e">
        <f t="shared" si="22"/>
        <v>#VALUE!</v>
      </c>
      <c r="L236" s="65">
        <f>SUM($J$13:$J236)</f>
        <v>0</v>
      </c>
      <c r="M236" s="65"/>
      <c r="N236" s="65"/>
      <c r="O236" s="4"/>
    </row>
    <row r="237" spans="2:15" ht="16.5" customHeight="1" x14ac:dyDescent="0.3">
      <c r="B237" s="8" t="str">
        <f t="shared" si="23"/>
        <v/>
      </c>
      <c r="C237" s="9" t="str">
        <f>IF(Pay_Num&lt;&gt;"",DATE(YEAR(C236)+VLOOKUP(Interval,LoanLookup[],4,FALSE),MONTH(C236)+VLOOKUP(Interval,LoanLookup[],2,FALSE),DAY(C236)+VLOOKUP(Interval,LoanLookup[],3,FALSE)),"")</f>
        <v/>
      </c>
      <c r="D237" s="11" t="str">
        <f t="shared" si="24"/>
        <v/>
      </c>
      <c r="E237" s="14" t="str">
        <f t="shared" si="26"/>
        <v/>
      </c>
      <c r="F237" s="83" t="e">
        <f t="shared" si="20"/>
        <v>#VALUE!</v>
      </c>
      <c r="G237" s="83"/>
      <c r="H237" s="11" t="e">
        <f t="shared" si="21"/>
        <v>#VALUE!</v>
      </c>
      <c r="I237" s="11" t="str">
        <f t="shared" si="25"/>
        <v/>
      </c>
      <c r="J237" s="10" t="str">
        <f>IF(Pay_Num&lt;&gt;"",Beg_Bal*(Interest_Rate/VLOOKUP(Interval,LoanLookup[],5,FALSE)),"")</f>
        <v/>
      </c>
      <c r="K237" s="11" t="e">
        <f t="shared" si="22"/>
        <v>#VALUE!</v>
      </c>
      <c r="L237" s="65">
        <f>SUM($J$13:$J237)</f>
        <v>0</v>
      </c>
      <c r="M237" s="65"/>
      <c r="N237" s="65"/>
      <c r="O237" s="4"/>
    </row>
    <row r="238" spans="2:15" ht="16.5" customHeight="1" x14ac:dyDescent="0.3">
      <c r="B238" s="8" t="str">
        <f t="shared" si="23"/>
        <v/>
      </c>
      <c r="C238" s="9" t="str">
        <f>IF(Pay_Num&lt;&gt;"",DATE(YEAR(C237)+VLOOKUP(Interval,LoanLookup[],4,FALSE),MONTH(C237)+VLOOKUP(Interval,LoanLookup[],2,FALSE),DAY(C237)+VLOOKUP(Interval,LoanLookup[],3,FALSE)),"")</f>
        <v/>
      </c>
      <c r="D238" s="11" t="str">
        <f t="shared" si="24"/>
        <v/>
      </c>
      <c r="E238" s="14" t="str">
        <f t="shared" si="26"/>
        <v/>
      </c>
      <c r="F238" s="83" t="e">
        <f t="shared" si="20"/>
        <v>#VALUE!</v>
      </c>
      <c r="G238" s="83"/>
      <c r="H238" s="11" t="e">
        <f t="shared" si="21"/>
        <v>#VALUE!</v>
      </c>
      <c r="I238" s="11" t="str">
        <f t="shared" si="25"/>
        <v/>
      </c>
      <c r="J238" s="10" t="str">
        <f>IF(Pay_Num&lt;&gt;"",Beg_Bal*(Interest_Rate/VLOOKUP(Interval,LoanLookup[],5,FALSE)),"")</f>
        <v/>
      </c>
      <c r="K238" s="11" t="e">
        <f t="shared" si="22"/>
        <v>#VALUE!</v>
      </c>
      <c r="L238" s="65">
        <f>SUM($J$13:$J238)</f>
        <v>0</v>
      </c>
      <c r="M238" s="65"/>
      <c r="N238" s="65"/>
      <c r="O238" s="4"/>
    </row>
    <row r="239" spans="2:15" ht="16.5" customHeight="1" x14ac:dyDescent="0.3">
      <c r="B239" s="8" t="str">
        <f t="shared" si="23"/>
        <v/>
      </c>
      <c r="C239" s="9" t="str">
        <f>IF(Pay_Num&lt;&gt;"",DATE(YEAR(C238)+VLOOKUP(Interval,LoanLookup[],4,FALSE),MONTH(C238)+VLOOKUP(Interval,LoanLookup[],2,FALSE),DAY(C238)+VLOOKUP(Interval,LoanLookup[],3,FALSE)),"")</f>
        <v/>
      </c>
      <c r="D239" s="11" t="str">
        <f t="shared" si="24"/>
        <v/>
      </c>
      <c r="E239" s="14" t="str">
        <f t="shared" si="26"/>
        <v/>
      </c>
      <c r="F239" s="83" t="e">
        <f t="shared" si="20"/>
        <v>#VALUE!</v>
      </c>
      <c r="G239" s="83"/>
      <c r="H239" s="11" t="e">
        <f t="shared" si="21"/>
        <v>#VALUE!</v>
      </c>
      <c r="I239" s="11" t="str">
        <f t="shared" si="25"/>
        <v/>
      </c>
      <c r="J239" s="10" t="str">
        <f>IF(Pay_Num&lt;&gt;"",Beg_Bal*(Interest_Rate/VLOOKUP(Interval,LoanLookup[],5,FALSE)),"")</f>
        <v/>
      </c>
      <c r="K239" s="11" t="e">
        <f t="shared" si="22"/>
        <v>#VALUE!</v>
      </c>
      <c r="L239" s="65">
        <f>SUM($J$13:$J239)</f>
        <v>0</v>
      </c>
      <c r="M239" s="65"/>
      <c r="N239" s="65"/>
      <c r="O239" s="4"/>
    </row>
    <row r="240" spans="2:15" ht="16.5" customHeight="1" x14ac:dyDescent="0.3">
      <c r="B240" s="8" t="str">
        <f t="shared" si="23"/>
        <v/>
      </c>
      <c r="C240" s="9" t="str">
        <f>IF(Pay_Num&lt;&gt;"",DATE(YEAR(C239)+VLOOKUP(Interval,LoanLookup[],4,FALSE),MONTH(C239)+VLOOKUP(Interval,LoanLookup[],2,FALSE),DAY(C239)+VLOOKUP(Interval,LoanLookup[],3,FALSE)),"")</f>
        <v/>
      </c>
      <c r="D240" s="11" t="str">
        <f t="shared" si="24"/>
        <v/>
      </c>
      <c r="E240" s="14" t="str">
        <f t="shared" si="26"/>
        <v/>
      </c>
      <c r="F240" s="83" t="e">
        <f t="shared" si="20"/>
        <v>#VALUE!</v>
      </c>
      <c r="G240" s="83"/>
      <c r="H240" s="11" t="e">
        <f t="shared" si="21"/>
        <v>#VALUE!</v>
      </c>
      <c r="I240" s="11" t="str">
        <f t="shared" si="25"/>
        <v/>
      </c>
      <c r="J240" s="10" t="str">
        <f>IF(Pay_Num&lt;&gt;"",Beg_Bal*(Interest_Rate/VLOOKUP(Interval,LoanLookup[],5,FALSE)),"")</f>
        <v/>
      </c>
      <c r="K240" s="11" t="e">
        <f t="shared" si="22"/>
        <v>#VALUE!</v>
      </c>
      <c r="L240" s="65">
        <f>SUM($J$13:$J240)</f>
        <v>0</v>
      </c>
      <c r="M240" s="65"/>
      <c r="N240" s="65"/>
      <c r="O240" s="4"/>
    </row>
    <row r="241" spans="2:15" ht="16.5" customHeight="1" x14ac:dyDescent="0.3">
      <c r="B241" s="8" t="str">
        <f t="shared" si="23"/>
        <v/>
      </c>
      <c r="C241" s="9" t="str">
        <f>IF(Pay_Num&lt;&gt;"",DATE(YEAR(C240)+VLOOKUP(Interval,LoanLookup[],4,FALSE),MONTH(C240)+VLOOKUP(Interval,LoanLookup[],2,FALSE),DAY(C240)+VLOOKUP(Interval,LoanLookup[],3,FALSE)),"")</f>
        <v/>
      </c>
      <c r="D241" s="11" t="str">
        <f t="shared" si="24"/>
        <v/>
      </c>
      <c r="E241" s="14" t="str">
        <f t="shared" si="26"/>
        <v/>
      </c>
      <c r="F241" s="83" t="e">
        <f t="shared" si="20"/>
        <v>#VALUE!</v>
      </c>
      <c r="G241" s="83"/>
      <c r="H241" s="11" t="e">
        <f t="shared" si="21"/>
        <v>#VALUE!</v>
      </c>
      <c r="I241" s="11" t="str">
        <f t="shared" si="25"/>
        <v/>
      </c>
      <c r="J241" s="10" t="str">
        <f>IF(Pay_Num&lt;&gt;"",Beg_Bal*(Interest_Rate/VLOOKUP(Interval,LoanLookup[],5,FALSE)),"")</f>
        <v/>
      </c>
      <c r="K241" s="11" t="e">
        <f t="shared" si="22"/>
        <v>#VALUE!</v>
      </c>
      <c r="L241" s="65">
        <f>SUM($J$13:$J241)</f>
        <v>0</v>
      </c>
      <c r="M241" s="65"/>
      <c r="N241" s="65"/>
      <c r="O241" s="4"/>
    </row>
    <row r="242" spans="2:15" ht="16.5" customHeight="1" x14ac:dyDescent="0.3">
      <c r="B242" s="8" t="str">
        <f t="shared" si="23"/>
        <v/>
      </c>
      <c r="C242" s="9" t="str">
        <f>IF(Pay_Num&lt;&gt;"",DATE(YEAR(C241)+VLOOKUP(Interval,LoanLookup[],4,FALSE),MONTH(C241)+VLOOKUP(Interval,LoanLookup[],2,FALSE),DAY(C241)+VLOOKUP(Interval,LoanLookup[],3,FALSE)),"")</f>
        <v/>
      </c>
      <c r="D242" s="11" t="str">
        <f t="shared" si="24"/>
        <v/>
      </c>
      <c r="E242" s="14" t="str">
        <f t="shared" si="26"/>
        <v/>
      </c>
      <c r="F242" s="83" t="e">
        <f t="shared" si="20"/>
        <v>#VALUE!</v>
      </c>
      <c r="G242" s="83"/>
      <c r="H242" s="11" t="e">
        <f t="shared" si="21"/>
        <v>#VALUE!</v>
      </c>
      <c r="I242" s="11" t="str">
        <f t="shared" si="25"/>
        <v/>
      </c>
      <c r="J242" s="10" t="str">
        <f>IF(Pay_Num&lt;&gt;"",Beg_Bal*(Interest_Rate/VLOOKUP(Interval,LoanLookup[],5,FALSE)),"")</f>
        <v/>
      </c>
      <c r="K242" s="11" t="e">
        <f t="shared" si="22"/>
        <v>#VALUE!</v>
      </c>
      <c r="L242" s="65">
        <f>SUM($J$13:$J242)</f>
        <v>0</v>
      </c>
      <c r="M242" s="65"/>
      <c r="N242" s="65"/>
      <c r="O242" s="4"/>
    </row>
    <row r="243" spans="2:15" ht="16.5" customHeight="1" x14ac:dyDescent="0.3">
      <c r="B243" s="8" t="str">
        <f t="shared" si="23"/>
        <v/>
      </c>
      <c r="C243" s="9" t="str">
        <f>IF(Pay_Num&lt;&gt;"",DATE(YEAR(C242)+VLOOKUP(Interval,LoanLookup[],4,FALSE),MONTH(C242)+VLOOKUP(Interval,LoanLookup[],2,FALSE),DAY(C242)+VLOOKUP(Interval,LoanLookup[],3,FALSE)),"")</f>
        <v/>
      </c>
      <c r="D243" s="11" t="str">
        <f t="shared" si="24"/>
        <v/>
      </c>
      <c r="E243" s="14" t="str">
        <f t="shared" si="26"/>
        <v/>
      </c>
      <c r="F243" s="83" t="e">
        <f t="shared" si="20"/>
        <v>#VALUE!</v>
      </c>
      <c r="G243" s="83"/>
      <c r="H243" s="11" t="e">
        <f t="shared" si="21"/>
        <v>#VALUE!</v>
      </c>
      <c r="I243" s="11" t="str">
        <f t="shared" si="25"/>
        <v/>
      </c>
      <c r="J243" s="10" t="str">
        <f>IF(Pay_Num&lt;&gt;"",Beg_Bal*(Interest_Rate/VLOOKUP(Interval,LoanLookup[],5,FALSE)),"")</f>
        <v/>
      </c>
      <c r="K243" s="11" t="e">
        <f t="shared" si="22"/>
        <v>#VALUE!</v>
      </c>
      <c r="L243" s="65">
        <f>SUM($J$13:$J243)</f>
        <v>0</v>
      </c>
      <c r="M243" s="65"/>
      <c r="N243" s="65"/>
      <c r="O243" s="4"/>
    </row>
    <row r="244" spans="2:15" ht="16.5" customHeight="1" x14ac:dyDescent="0.3">
      <c r="B244" s="8" t="str">
        <f t="shared" si="23"/>
        <v/>
      </c>
      <c r="C244" s="9" t="str">
        <f>IF(Pay_Num&lt;&gt;"",DATE(YEAR(C243)+VLOOKUP(Interval,LoanLookup[],4,FALSE),MONTH(C243)+VLOOKUP(Interval,LoanLookup[],2,FALSE),DAY(C243)+VLOOKUP(Interval,LoanLookup[],3,FALSE)),"")</f>
        <v/>
      </c>
      <c r="D244" s="11" t="str">
        <f t="shared" si="24"/>
        <v/>
      </c>
      <c r="E244" s="14" t="str">
        <f t="shared" si="26"/>
        <v/>
      </c>
      <c r="F244" s="83" t="e">
        <f t="shared" si="20"/>
        <v>#VALUE!</v>
      </c>
      <c r="G244" s="83"/>
      <c r="H244" s="11" t="e">
        <f t="shared" si="21"/>
        <v>#VALUE!</v>
      </c>
      <c r="I244" s="11" t="str">
        <f t="shared" si="25"/>
        <v/>
      </c>
      <c r="J244" s="10" t="str">
        <f>IF(Pay_Num&lt;&gt;"",Beg_Bal*(Interest_Rate/VLOOKUP(Interval,LoanLookup[],5,FALSE)),"")</f>
        <v/>
      </c>
      <c r="K244" s="11" t="e">
        <f t="shared" si="22"/>
        <v>#VALUE!</v>
      </c>
      <c r="L244" s="65">
        <f>SUM($J$13:$J244)</f>
        <v>0</v>
      </c>
      <c r="M244" s="65"/>
      <c r="N244" s="65"/>
      <c r="O244" s="4"/>
    </row>
    <row r="245" spans="2:15" ht="16.5" customHeight="1" x14ac:dyDescent="0.3">
      <c r="B245" s="8" t="str">
        <f t="shared" si="23"/>
        <v/>
      </c>
      <c r="C245" s="9" t="str">
        <f>IF(Pay_Num&lt;&gt;"",DATE(YEAR(C244)+VLOOKUP(Interval,LoanLookup[],4,FALSE),MONTH(C244)+VLOOKUP(Interval,LoanLookup[],2,FALSE),DAY(C244)+VLOOKUP(Interval,LoanLookup[],3,FALSE)),"")</f>
        <v/>
      </c>
      <c r="D245" s="11" t="str">
        <f t="shared" si="24"/>
        <v/>
      </c>
      <c r="E245" s="14" t="str">
        <f t="shared" si="26"/>
        <v/>
      </c>
      <c r="F245" s="83" t="e">
        <f t="shared" si="20"/>
        <v>#VALUE!</v>
      </c>
      <c r="G245" s="83"/>
      <c r="H245" s="11" t="e">
        <f t="shared" si="21"/>
        <v>#VALUE!</v>
      </c>
      <c r="I245" s="11" t="str">
        <f t="shared" si="25"/>
        <v/>
      </c>
      <c r="J245" s="10" t="str">
        <f>IF(Pay_Num&lt;&gt;"",Beg_Bal*(Interest_Rate/VLOOKUP(Interval,LoanLookup[],5,FALSE)),"")</f>
        <v/>
      </c>
      <c r="K245" s="11" t="e">
        <f t="shared" si="22"/>
        <v>#VALUE!</v>
      </c>
      <c r="L245" s="65">
        <f>SUM($J$13:$J245)</f>
        <v>0</v>
      </c>
      <c r="M245" s="65"/>
      <c r="N245" s="65"/>
      <c r="O245" s="4"/>
    </row>
    <row r="246" spans="2:15" ht="16.5" customHeight="1" x14ac:dyDescent="0.3">
      <c r="B246" s="8" t="str">
        <f t="shared" si="23"/>
        <v/>
      </c>
      <c r="C246" s="9" t="str">
        <f>IF(Pay_Num&lt;&gt;"",DATE(YEAR(C245)+VLOOKUP(Interval,LoanLookup[],4,FALSE),MONTH(C245)+VLOOKUP(Interval,LoanLookup[],2,FALSE),DAY(C245)+VLOOKUP(Interval,LoanLookup[],3,FALSE)),"")</f>
        <v/>
      </c>
      <c r="D246" s="11" t="str">
        <f t="shared" si="24"/>
        <v/>
      </c>
      <c r="E246" s="14" t="str">
        <f t="shared" si="26"/>
        <v/>
      </c>
      <c r="F246" s="83" t="e">
        <f t="shared" si="20"/>
        <v>#VALUE!</v>
      </c>
      <c r="G246" s="83"/>
      <c r="H246" s="11" t="e">
        <f t="shared" si="21"/>
        <v>#VALUE!</v>
      </c>
      <c r="I246" s="11" t="str">
        <f t="shared" si="25"/>
        <v/>
      </c>
      <c r="J246" s="10" t="str">
        <f>IF(Pay_Num&lt;&gt;"",Beg_Bal*(Interest_Rate/VLOOKUP(Interval,LoanLookup[],5,FALSE)),"")</f>
        <v/>
      </c>
      <c r="K246" s="11" t="e">
        <f t="shared" si="22"/>
        <v>#VALUE!</v>
      </c>
      <c r="L246" s="65">
        <f>SUM($J$13:$J246)</f>
        <v>0</v>
      </c>
      <c r="M246" s="65"/>
      <c r="N246" s="65"/>
      <c r="O246" s="4"/>
    </row>
    <row r="247" spans="2:15" ht="16.5" customHeight="1" x14ac:dyDescent="0.3">
      <c r="B247" s="8" t="str">
        <f t="shared" si="23"/>
        <v/>
      </c>
      <c r="C247" s="9" t="str">
        <f>IF(Pay_Num&lt;&gt;"",DATE(YEAR(C246)+VLOOKUP(Interval,LoanLookup[],4,FALSE),MONTH(C246)+VLOOKUP(Interval,LoanLookup[],2,FALSE),DAY(C246)+VLOOKUP(Interval,LoanLookup[],3,FALSE)),"")</f>
        <v/>
      </c>
      <c r="D247" s="11" t="str">
        <f t="shared" si="24"/>
        <v/>
      </c>
      <c r="E247" s="14" t="str">
        <f t="shared" si="26"/>
        <v/>
      </c>
      <c r="F247" s="83" t="e">
        <f t="shared" si="20"/>
        <v>#VALUE!</v>
      </c>
      <c r="G247" s="83"/>
      <c r="H247" s="11" t="e">
        <f t="shared" si="21"/>
        <v>#VALUE!</v>
      </c>
      <c r="I247" s="11" t="str">
        <f t="shared" si="25"/>
        <v/>
      </c>
      <c r="J247" s="10" t="str">
        <f>IF(Pay_Num&lt;&gt;"",Beg_Bal*(Interest_Rate/VLOOKUP(Interval,LoanLookup[],5,FALSE)),"")</f>
        <v/>
      </c>
      <c r="K247" s="11" t="e">
        <f t="shared" si="22"/>
        <v>#VALUE!</v>
      </c>
      <c r="L247" s="65">
        <f>SUM($J$13:$J247)</f>
        <v>0</v>
      </c>
      <c r="M247" s="65"/>
      <c r="N247" s="65"/>
      <c r="O247" s="4"/>
    </row>
    <row r="248" spans="2:15" ht="16.5" customHeight="1" x14ac:dyDescent="0.3">
      <c r="B248" s="8" t="str">
        <f t="shared" si="23"/>
        <v/>
      </c>
      <c r="C248" s="9" t="str">
        <f>IF(Pay_Num&lt;&gt;"",DATE(YEAR(C247)+VLOOKUP(Interval,LoanLookup[],4,FALSE),MONTH(C247)+VLOOKUP(Interval,LoanLookup[],2,FALSE),DAY(C247)+VLOOKUP(Interval,LoanLookup[],3,FALSE)),"")</f>
        <v/>
      </c>
      <c r="D248" s="11" t="str">
        <f t="shared" si="24"/>
        <v/>
      </c>
      <c r="E248" s="14" t="str">
        <f t="shared" si="26"/>
        <v/>
      </c>
      <c r="F248" s="83" t="e">
        <f t="shared" si="20"/>
        <v>#VALUE!</v>
      </c>
      <c r="G248" s="83"/>
      <c r="H248" s="11" t="e">
        <f t="shared" si="21"/>
        <v>#VALUE!</v>
      </c>
      <c r="I248" s="11" t="str">
        <f t="shared" si="25"/>
        <v/>
      </c>
      <c r="J248" s="10" t="str">
        <f>IF(Pay_Num&lt;&gt;"",Beg_Bal*(Interest_Rate/VLOOKUP(Interval,LoanLookup[],5,FALSE)),"")</f>
        <v/>
      </c>
      <c r="K248" s="11" t="e">
        <f t="shared" si="22"/>
        <v>#VALUE!</v>
      </c>
      <c r="L248" s="65">
        <f>SUM($J$13:$J248)</f>
        <v>0</v>
      </c>
      <c r="M248" s="65"/>
      <c r="N248" s="65"/>
      <c r="O248" s="4"/>
    </row>
    <row r="249" spans="2:15" ht="16.5" customHeight="1" x14ac:dyDescent="0.3">
      <c r="B249" s="8" t="str">
        <f t="shared" si="23"/>
        <v/>
      </c>
      <c r="C249" s="9" t="str">
        <f>IF(Pay_Num&lt;&gt;"",DATE(YEAR(C248)+VLOOKUP(Interval,LoanLookup[],4,FALSE),MONTH(C248)+VLOOKUP(Interval,LoanLookup[],2,FALSE),DAY(C248)+VLOOKUP(Interval,LoanLookup[],3,FALSE)),"")</f>
        <v/>
      </c>
      <c r="D249" s="11" t="str">
        <f t="shared" si="24"/>
        <v/>
      </c>
      <c r="E249" s="14" t="str">
        <f t="shared" si="26"/>
        <v/>
      </c>
      <c r="F249" s="83" t="e">
        <f t="shared" si="20"/>
        <v>#VALUE!</v>
      </c>
      <c r="G249" s="83"/>
      <c r="H249" s="11" t="e">
        <f t="shared" si="21"/>
        <v>#VALUE!</v>
      </c>
      <c r="I249" s="11" t="str">
        <f t="shared" si="25"/>
        <v/>
      </c>
      <c r="J249" s="10" t="str">
        <f>IF(Pay_Num&lt;&gt;"",Beg_Bal*(Interest_Rate/VLOOKUP(Interval,LoanLookup[],5,FALSE)),"")</f>
        <v/>
      </c>
      <c r="K249" s="11" t="e">
        <f t="shared" si="22"/>
        <v>#VALUE!</v>
      </c>
      <c r="L249" s="65">
        <f>SUM($J$13:$J249)</f>
        <v>0</v>
      </c>
      <c r="M249" s="65"/>
      <c r="N249" s="65"/>
      <c r="O249" s="4"/>
    </row>
    <row r="250" spans="2:15" ht="16.5" customHeight="1" x14ac:dyDescent="0.3">
      <c r="B250" s="8" t="str">
        <f t="shared" si="23"/>
        <v/>
      </c>
      <c r="C250" s="9" t="str">
        <f>IF(Pay_Num&lt;&gt;"",DATE(YEAR(C249)+VLOOKUP(Interval,LoanLookup[],4,FALSE),MONTH(C249)+VLOOKUP(Interval,LoanLookup[],2,FALSE),DAY(C249)+VLOOKUP(Interval,LoanLookup[],3,FALSE)),"")</f>
        <v/>
      </c>
      <c r="D250" s="11" t="str">
        <f t="shared" si="24"/>
        <v/>
      </c>
      <c r="E250" s="14" t="str">
        <f t="shared" si="26"/>
        <v/>
      </c>
      <c r="F250" s="83" t="e">
        <f t="shared" si="20"/>
        <v>#VALUE!</v>
      </c>
      <c r="G250" s="83"/>
      <c r="H250" s="11" t="e">
        <f t="shared" si="21"/>
        <v>#VALUE!</v>
      </c>
      <c r="I250" s="11" t="str">
        <f t="shared" si="25"/>
        <v/>
      </c>
      <c r="J250" s="10" t="str">
        <f>IF(Pay_Num&lt;&gt;"",Beg_Bal*(Interest_Rate/VLOOKUP(Interval,LoanLookup[],5,FALSE)),"")</f>
        <v/>
      </c>
      <c r="K250" s="11" t="e">
        <f t="shared" si="22"/>
        <v>#VALUE!</v>
      </c>
      <c r="L250" s="65">
        <f>SUM($J$13:$J250)</f>
        <v>0</v>
      </c>
      <c r="M250" s="65"/>
      <c r="N250" s="65"/>
      <c r="O250" s="4"/>
    </row>
    <row r="251" spans="2:15" ht="16.5" customHeight="1" x14ac:dyDescent="0.3">
      <c r="B251" s="8" t="str">
        <f t="shared" si="23"/>
        <v/>
      </c>
      <c r="C251" s="9" t="str">
        <f>IF(Pay_Num&lt;&gt;"",DATE(YEAR(C250)+VLOOKUP(Interval,LoanLookup[],4,FALSE),MONTH(C250)+VLOOKUP(Interval,LoanLookup[],2,FALSE),DAY(C250)+VLOOKUP(Interval,LoanLookup[],3,FALSE)),"")</f>
        <v/>
      </c>
      <c r="D251" s="11" t="str">
        <f t="shared" si="24"/>
        <v/>
      </c>
      <c r="E251" s="14" t="str">
        <f t="shared" si="26"/>
        <v/>
      </c>
      <c r="F251" s="83" t="e">
        <f t="shared" si="20"/>
        <v>#VALUE!</v>
      </c>
      <c r="G251" s="83"/>
      <c r="H251" s="11" t="e">
        <f t="shared" si="21"/>
        <v>#VALUE!</v>
      </c>
      <c r="I251" s="11" t="str">
        <f t="shared" si="25"/>
        <v/>
      </c>
      <c r="J251" s="10" t="str">
        <f>IF(Pay_Num&lt;&gt;"",Beg_Bal*(Interest_Rate/VLOOKUP(Interval,LoanLookup[],5,FALSE)),"")</f>
        <v/>
      </c>
      <c r="K251" s="11" t="e">
        <f t="shared" si="22"/>
        <v>#VALUE!</v>
      </c>
      <c r="L251" s="65">
        <f>SUM($J$13:$J251)</f>
        <v>0</v>
      </c>
      <c r="M251" s="65"/>
      <c r="N251" s="65"/>
      <c r="O251" s="4"/>
    </row>
    <row r="252" spans="2:15" ht="16.5" customHeight="1" x14ac:dyDescent="0.3">
      <c r="B252" s="8" t="str">
        <f t="shared" si="23"/>
        <v/>
      </c>
      <c r="C252" s="9" t="str">
        <f>IF(Pay_Num&lt;&gt;"",DATE(YEAR(C251)+VLOOKUP(Interval,LoanLookup[],4,FALSE),MONTH(C251)+VLOOKUP(Interval,LoanLookup[],2,FALSE),DAY(C251)+VLOOKUP(Interval,LoanLookup[],3,FALSE)),"")</f>
        <v/>
      </c>
      <c r="D252" s="11" t="str">
        <f t="shared" si="24"/>
        <v/>
      </c>
      <c r="E252" s="14" t="str">
        <f t="shared" si="26"/>
        <v/>
      </c>
      <c r="F252" s="83" t="e">
        <f t="shared" si="20"/>
        <v>#VALUE!</v>
      </c>
      <c r="G252" s="83"/>
      <c r="H252" s="11" t="e">
        <f t="shared" si="21"/>
        <v>#VALUE!</v>
      </c>
      <c r="I252" s="11" t="str">
        <f t="shared" si="25"/>
        <v/>
      </c>
      <c r="J252" s="10" t="str">
        <f>IF(Pay_Num&lt;&gt;"",Beg_Bal*(Interest_Rate/VLOOKUP(Interval,LoanLookup[],5,FALSE)),"")</f>
        <v/>
      </c>
      <c r="K252" s="11" t="e">
        <f t="shared" si="22"/>
        <v>#VALUE!</v>
      </c>
      <c r="L252" s="65">
        <f>SUM($J$13:$J252)</f>
        <v>0</v>
      </c>
      <c r="M252" s="65"/>
      <c r="N252" s="65"/>
      <c r="O252" s="4"/>
    </row>
    <row r="253" spans="2:15" ht="16.5" customHeight="1" x14ac:dyDescent="0.3">
      <c r="B253" s="8" t="str">
        <f t="shared" si="23"/>
        <v/>
      </c>
      <c r="C253" s="9" t="str">
        <f>IF(Pay_Num&lt;&gt;"",DATE(YEAR(C252)+VLOOKUP(Interval,LoanLookup[],4,FALSE),MONTH(C252)+VLOOKUP(Interval,LoanLookup[],2,FALSE),DAY(C252)+VLOOKUP(Interval,LoanLookup[],3,FALSE)),"")</f>
        <v/>
      </c>
      <c r="D253" s="11" t="str">
        <f t="shared" si="24"/>
        <v/>
      </c>
      <c r="E253" s="14" t="str">
        <f t="shared" si="26"/>
        <v/>
      </c>
      <c r="F253" s="83" t="e">
        <f t="shared" si="20"/>
        <v>#VALUE!</v>
      </c>
      <c r="G253" s="83"/>
      <c r="H253" s="11" t="e">
        <f t="shared" si="21"/>
        <v>#VALUE!</v>
      </c>
      <c r="I253" s="11" t="str">
        <f t="shared" si="25"/>
        <v/>
      </c>
      <c r="J253" s="10" t="str">
        <f>IF(Pay_Num&lt;&gt;"",Beg_Bal*(Interest_Rate/VLOOKUP(Interval,LoanLookup[],5,FALSE)),"")</f>
        <v/>
      </c>
      <c r="K253" s="11" t="e">
        <f t="shared" si="22"/>
        <v>#VALUE!</v>
      </c>
      <c r="L253" s="65">
        <f>SUM($J$13:$J253)</f>
        <v>0</v>
      </c>
      <c r="M253" s="65"/>
      <c r="N253" s="65"/>
      <c r="O253" s="4"/>
    </row>
    <row r="254" spans="2:15" ht="16.5" customHeight="1" x14ac:dyDescent="0.3">
      <c r="B254" s="8" t="str">
        <f t="shared" si="23"/>
        <v/>
      </c>
      <c r="C254" s="9" t="str">
        <f>IF(Pay_Num&lt;&gt;"",DATE(YEAR(C253)+VLOOKUP(Interval,LoanLookup[],4,FALSE),MONTH(C253)+VLOOKUP(Interval,LoanLookup[],2,FALSE),DAY(C253)+VLOOKUP(Interval,LoanLookup[],3,FALSE)),"")</f>
        <v/>
      </c>
      <c r="D254" s="11" t="str">
        <f t="shared" si="24"/>
        <v/>
      </c>
      <c r="E254" s="14" t="str">
        <f t="shared" si="26"/>
        <v/>
      </c>
      <c r="F254" s="83" t="e">
        <f t="shared" si="20"/>
        <v>#VALUE!</v>
      </c>
      <c r="G254" s="83"/>
      <c r="H254" s="11" t="e">
        <f t="shared" si="21"/>
        <v>#VALUE!</v>
      </c>
      <c r="I254" s="11" t="str">
        <f t="shared" si="25"/>
        <v/>
      </c>
      <c r="J254" s="10" t="str">
        <f>IF(Pay_Num&lt;&gt;"",Beg_Bal*(Interest_Rate/VLOOKUP(Interval,LoanLookup[],5,FALSE)),"")</f>
        <v/>
      </c>
      <c r="K254" s="11" t="e">
        <f t="shared" si="22"/>
        <v>#VALUE!</v>
      </c>
      <c r="L254" s="65">
        <f>SUM($J$13:$J254)</f>
        <v>0</v>
      </c>
      <c r="M254" s="65"/>
      <c r="N254" s="65"/>
      <c r="O254" s="4"/>
    </row>
    <row r="255" spans="2:15" ht="16.5" customHeight="1" x14ac:dyDescent="0.3">
      <c r="B255" s="8" t="str">
        <f t="shared" si="23"/>
        <v/>
      </c>
      <c r="C255" s="9" t="str">
        <f>IF(Pay_Num&lt;&gt;"",DATE(YEAR(C254)+VLOOKUP(Interval,LoanLookup[],4,FALSE),MONTH(C254)+VLOOKUP(Interval,LoanLookup[],2,FALSE),DAY(C254)+VLOOKUP(Interval,LoanLookup[],3,FALSE)),"")</f>
        <v/>
      </c>
      <c r="D255" s="11" t="str">
        <f t="shared" si="24"/>
        <v/>
      </c>
      <c r="E255" s="14" t="str">
        <f t="shared" si="26"/>
        <v/>
      </c>
      <c r="F255" s="83" t="e">
        <f t="shared" si="20"/>
        <v>#VALUE!</v>
      </c>
      <c r="G255" s="83"/>
      <c r="H255" s="11" t="e">
        <f t="shared" si="21"/>
        <v>#VALUE!</v>
      </c>
      <c r="I255" s="11" t="str">
        <f t="shared" si="25"/>
        <v/>
      </c>
      <c r="J255" s="10" t="str">
        <f>IF(Pay_Num&lt;&gt;"",Beg_Bal*(Interest_Rate/VLOOKUP(Interval,LoanLookup[],5,FALSE)),"")</f>
        <v/>
      </c>
      <c r="K255" s="11" t="e">
        <f t="shared" si="22"/>
        <v>#VALUE!</v>
      </c>
      <c r="L255" s="65">
        <f>SUM($J$13:$J255)</f>
        <v>0</v>
      </c>
      <c r="M255" s="65"/>
      <c r="N255" s="65"/>
      <c r="O255" s="4"/>
    </row>
    <row r="256" spans="2:15" ht="16.5" customHeight="1" x14ac:dyDescent="0.3">
      <c r="B256" s="8" t="str">
        <f t="shared" si="23"/>
        <v/>
      </c>
      <c r="C256" s="9" t="str">
        <f>IF(Pay_Num&lt;&gt;"",DATE(YEAR(C255)+VLOOKUP(Interval,LoanLookup[],4,FALSE),MONTH(C255)+VLOOKUP(Interval,LoanLookup[],2,FALSE),DAY(C255)+VLOOKUP(Interval,LoanLookup[],3,FALSE)),"")</f>
        <v/>
      </c>
      <c r="D256" s="11" t="str">
        <f t="shared" si="24"/>
        <v/>
      </c>
      <c r="E256" s="14" t="str">
        <f t="shared" si="26"/>
        <v/>
      </c>
      <c r="F256" s="83" t="e">
        <f t="shared" si="20"/>
        <v>#VALUE!</v>
      </c>
      <c r="G256" s="83"/>
      <c r="H256" s="11" t="e">
        <f t="shared" si="21"/>
        <v>#VALUE!</v>
      </c>
      <c r="I256" s="11" t="str">
        <f t="shared" si="25"/>
        <v/>
      </c>
      <c r="J256" s="10" t="str">
        <f>IF(Pay_Num&lt;&gt;"",Beg_Bal*(Interest_Rate/VLOOKUP(Interval,LoanLookup[],5,FALSE)),"")</f>
        <v/>
      </c>
      <c r="K256" s="11" t="e">
        <f t="shared" si="22"/>
        <v>#VALUE!</v>
      </c>
      <c r="L256" s="65">
        <f>SUM($J$13:$J256)</f>
        <v>0</v>
      </c>
      <c r="M256" s="65"/>
      <c r="N256" s="65"/>
      <c r="O256" s="4"/>
    </row>
    <row r="257" spans="2:15" ht="16.5" customHeight="1" x14ac:dyDescent="0.3">
      <c r="B257" s="8" t="str">
        <f t="shared" si="23"/>
        <v/>
      </c>
      <c r="C257" s="9" t="str">
        <f>IF(Pay_Num&lt;&gt;"",DATE(YEAR(C256)+VLOOKUP(Interval,LoanLookup[],4,FALSE),MONTH(C256)+VLOOKUP(Interval,LoanLookup[],2,FALSE),DAY(C256)+VLOOKUP(Interval,LoanLookup[],3,FALSE)),"")</f>
        <v/>
      </c>
      <c r="D257" s="11" t="str">
        <f t="shared" si="24"/>
        <v/>
      </c>
      <c r="E257" s="14" t="str">
        <f t="shared" si="26"/>
        <v/>
      </c>
      <c r="F257" s="83" t="e">
        <f t="shared" si="20"/>
        <v>#VALUE!</v>
      </c>
      <c r="G257" s="83"/>
      <c r="H257" s="11" t="e">
        <f t="shared" si="21"/>
        <v>#VALUE!</v>
      </c>
      <c r="I257" s="11" t="str">
        <f t="shared" si="25"/>
        <v/>
      </c>
      <c r="J257" s="10" t="str">
        <f>IF(Pay_Num&lt;&gt;"",Beg_Bal*(Interest_Rate/VLOOKUP(Interval,LoanLookup[],5,FALSE)),"")</f>
        <v/>
      </c>
      <c r="K257" s="11" t="e">
        <f t="shared" si="22"/>
        <v>#VALUE!</v>
      </c>
      <c r="L257" s="65">
        <f>SUM($J$13:$J257)</f>
        <v>0</v>
      </c>
      <c r="M257" s="65"/>
      <c r="N257" s="65"/>
      <c r="O257" s="4"/>
    </row>
    <row r="258" spans="2:15" ht="16.5" customHeight="1" x14ac:dyDescent="0.3">
      <c r="B258" s="8" t="str">
        <f t="shared" si="23"/>
        <v/>
      </c>
      <c r="C258" s="9" t="str">
        <f>IF(Pay_Num&lt;&gt;"",DATE(YEAR(C257)+VLOOKUP(Interval,LoanLookup[],4,FALSE),MONTH(C257)+VLOOKUP(Interval,LoanLookup[],2,FALSE),DAY(C257)+VLOOKUP(Interval,LoanLookup[],3,FALSE)),"")</f>
        <v/>
      </c>
      <c r="D258" s="11" t="str">
        <f t="shared" si="24"/>
        <v/>
      </c>
      <c r="E258" s="14" t="str">
        <f t="shared" si="26"/>
        <v/>
      </c>
      <c r="F258" s="83" t="e">
        <f t="shared" si="20"/>
        <v>#VALUE!</v>
      </c>
      <c r="G258" s="83"/>
      <c r="H258" s="11" t="e">
        <f t="shared" si="21"/>
        <v>#VALUE!</v>
      </c>
      <c r="I258" s="11" t="str">
        <f t="shared" si="25"/>
        <v/>
      </c>
      <c r="J258" s="10" t="str">
        <f>IF(Pay_Num&lt;&gt;"",Beg_Bal*(Interest_Rate/VLOOKUP(Interval,LoanLookup[],5,FALSE)),"")</f>
        <v/>
      </c>
      <c r="K258" s="11" t="e">
        <f t="shared" si="22"/>
        <v>#VALUE!</v>
      </c>
      <c r="L258" s="65">
        <f>SUM($J$13:$J258)</f>
        <v>0</v>
      </c>
      <c r="M258" s="65"/>
      <c r="N258" s="65"/>
      <c r="O258" s="4"/>
    </row>
    <row r="259" spans="2:15" ht="16.5" customHeight="1" x14ac:dyDescent="0.3">
      <c r="B259" s="8" t="str">
        <f t="shared" si="23"/>
        <v/>
      </c>
      <c r="C259" s="9" t="str">
        <f>IF(Pay_Num&lt;&gt;"",DATE(YEAR(C258)+VLOOKUP(Interval,LoanLookup[],4,FALSE),MONTH(C258)+VLOOKUP(Interval,LoanLookup[],2,FALSE),DAY(C258)+VLOOKUP(Interval,LoanLookup[],3,FALSE)),"")</f>
        <v/>
      </c>
      <c r="D259" s="11" t="str">
        <f t="shared" si="24"/>
        <v/>
      </c>
      <c r="E259" s="14" t="str">
        <f t="shared" si="26"/>
        <v/>
      </c>
      <c r="F259" s="83" t="e">
        <f t="shared" si="20"/>
        <v>#VALUE!</v>
      </c>
      <c r="G259" s="83"/>
      <c r="H259" s="11" t="e">
        <f t="shared" si="21"/>
        <v>#VALUE!</v>
      </c>
      <c r="I259" s="11" t="str">
        <f t="shared" si="25"/>
        <v/>
      </c>
      <c r="J259" s="10" t="str">
        <f>IF(Pay_Num&lt;&gt;"",Beg_Bal*(Interest_Rate/VLOOKUP(Interval,LoanLookup[],5,FALSE)),"")</f>
        <v/>
      </c>
      <c r="K259" s="11" t="e">
        <f t="shared" si="22"/>
        <v>#VALUE!</v>
      </c>
      <c r="L259" s="65">
        <f>SUM($J$13:$J259)</f>
        <v>0</v>
      </c>
      <c r="M259" s="65"/>
      <c r="N259" s="65"/>
      <c r="O259" s="4"/>
    </row>
    <row r="260" spans="2:15" ht="16.5" customHeight="1" x14ac:dyDescent="0.3">
      <c r="B260" s="8" t="str">
        <f t="shared" si="23"/>
        <v/>
      </c>
      <c r="C260" s="9" t="str">
        <f>IF(Pay_Num&lt;&gt;"",DATE(YEAR(C259)+VLOOKUP(Interval,LoanLookup[],4,FALSE),MONTH(C259)+VLOOKUP(Interval,LoanLookup[],2,FALSE),DAY(C259)+VLOOKUP(Interval,LoanLookup[],3,FALSE)),"")</f>
        <v/>
      </c>
      <c r="D260" s="11" t="str">
        <f t="shared" si="24"/>
        <v/>
      </c>
      <c r="E260" s="14" t="str">
        <f t="shared" si="26"/>
        <v/>
      </c>
      <c r="F260" s="83" t="e">
        <f t="shared" si="20"/>
        <v>#VALUE!</v>
      </c>
      <c r="G260" s="83"/>
      <c r="H260" s="11" t="e">
        <f t="shared" si="21"/>
        <v>#VALUE!</v>
      </c>
      <c r="I260" s="11" t="str">
        <f t="shared" si="25"/>
        <v/>
      </c>
      <c r="J260" s="10" t="str">
        <f>IF(Pay_Num&lt;&gt;"",Beg_Bal*(Interest_Rate/VLOOKUP(Interval,LoanLookup[],5,FALSE)),"")</f>
        <v/>
      </c>
      <c r="K260" s="11" t="e">
        <f t="shared" si="22"/>
        <v>#VALUE!</v>
      </c>
      <c r="L260" s="65">
        <f>SUM($J$13:$J260)</f>
        <v>0</v>
      </c>
      <c r="M260" s="65"/>
      <c r="N260" s="65"/>
      <c r="O260" s="4"/>
    </row>
    <row r="261" spans="2:15" ht="16.5" customHeight="1" x14ac:dyDescent="0.3">
      <c r="B261" s="8" t="str">
        <f t="shared" si="23"/>
        <v/>
      </c>
      <c r="C261" s="9" t="str">
        <f>IF(Pay_Num&lt;&gt;"",DATE(YEAR(C260)+VLOOKUP(Interval,LoanLookup[],4,FALSE),MONTH(C260)+VLOOKUP(Interval,LoanLookup[],2,FALSE),DAY(C260)+VLOOKUP(Interval,LoanLookup[],3,FALSE)),"")</f>
        <v/>
      </c>
      <c r="D261" s="11" t="str">
        <f t="shared" si="24"/>
        <v/>
      </c>
      <c r="E261" s="14" t="str">
        <f t="shared" si="26"/>
        <v/>
      </c>
      <c r="F261" s="83" t="e">
        <f t="shared" si="20"/>
        <v>#VALUE!</v>
      </c>
      <c r="G261" s="83"/>
      <c r="H261" s="11" t="e">
        <f t="shared" si="21"/>
        <v>#VALUE!</v>
      </c>
      <c r="I261" s="11" t="str">
        <f t="shared" si="25"/>
        <v/>
      </c>
      <c r="J261" s="10" t="str">
        <f>IF(Pay_Num&lt;&gt;"",Beg_Bal*(Interest_Rate/VLOOKUP(Interval,LoanLookup[],5,FALSE)),"")</f>
        <v/>
      </c>
      <c r="K261" s="11" t="e">
        <f t="shared" si="22"/>
        <v>#VALUE!</v>
      </c>
      <c r="L261" s="65">
        <f>SUM($J$13:$J261)</f>
        <v>0</v>
      </c>
      <c r="M261" s="65"/>
      <c r="N261" s="65"/>
      <c r="O261" s="4"/>
    </row>
    <row r="262" spans="2:15" ht="16.5" customHeight="1" x14ac:dyDescent="0.3">
      <c r="B262" s="8" t="str">
        <f t="shared" si="23"/>
        <v/>
      </c>
      <c r="C262" s="9" t="str">
        <f>IF(Pay_Num&lt;&gt;"",DATE(YEAR(C261)+VLOOKUP(Interval,LoanLookup[],4,FALSE),MONTH(C261)+VLOOKUP(Interval,LoanLookup[],2,FALSE),DAY(C261)+VLOOKUP(Interval,LoanLookup[],3,FALSE)),"")</f>
        <v/>
      </c>
      <c r="D262" s="11" t="str">
        <f t="shared" si="24"/>
        <v/>
      </c>
      <c r="E262" s="14" t="str">
        <f t="shared" si="26"/>
        <v/>
      </c>
      <c r="F262" s="83" t="e">
        <f t="shared" si="20"/>
        <v>#VALUE!</v>
      </c>
      <c r="G262" s="83"/>
      <c r="H262" s="11" t="e">
        <f t="shared" si="21"/>
        <v>#VALUE!</v>
      </c>
      <c r="I262" s="11" t="str">
        <f t="shared" si="25"/>
        <v/>
      </c>
      <c r="J262" s="10" t="str">
        <f>IF(Pay_Num&lt;&gt;"",Beg_Bal*(Interest_Rate/VLOOKUP(Interval,LoanLookup[],5,FALSE)),"")</f>
        <v/>
      </c>
      <c r="K262" s="11" t="e">
        <f t="shared" si="22"/>
        <v>#VALUE!</v>
      </c>
      <c r="L262" s="65">
        <f>SUM($J$13:$J262)</f>
        <v>0</v>
      </c>
      <c r="M262" s="65"/>
      <c r="N262" s="65"/>
      <c r="O262" s="4"/>
    </row>
    <row r="263" spans="2:15" ht="16.5" customHeight="1" x14ac:dyDescent="0.3">
      <c r="B263" s="8" t="str">
        <f t="shared" si="23"/>
        <v/>
      </c>
      <c r="C263" s="9" t="str">
        <f>IF(Pay_Num&lt;&gt;"",DATE(YEAR(C262)+VLOOKUP(Interval,LoanLookup[],4,FALSE),MONTH(C262)+VLOOKUP(Interval,LoanLookup[],2,FALSE),DAY(C262)+VLOOKUP(Interval,LoanLookup[],3,FALSE)),"")</f>
        <v/>
      </c>
      <c r="D263" s="11" t="str">
        <f t="shared" si="24"/>
        <v/>
      </c>
      <c r="E263" s="14" t="str">
        <f t="shared" si="26"/>
        <v/>
      </c>
      <c r="F263" s="83" t="e">
        <f t="shared" si="20"/>
        <v>#VALUE!</v>
      </c>
      <c r="G263" s="83"/>
      <c r="H263" s="11" t="e">
        <f t="shared" si="21"/>
        <v>#VALUE!</v>
      </c>
      <c r="I263" s="11" t="str">
        <f t="shared" si="25"/>
        <v/>
      </c>
      <c r="J263" s="10" t="str">
        <f>IF(Pay_Num&lt;&gt;"",Beg_Bal*(Interest_Rate/VLOOKUP(Interval,LoanLookup[],5,FALSE)),"")</f>
        <v/>
      </c>
      <c r="K263" s="11" t="e">
        <f t="shared" si="22"/>
        <v>#VALUE!</v>
      </c>
      <c r="L263" s="65">
        <f>SUM($J$13:$J263)</f>
        <v>0</v>
      </c>
      <c r="M263" s="65"/>
      <c r="N263" s="65"/>
      <c r="O263" s="4"/>
    </row>
    <row r="264" spans="2:15" ht="16.5" customHeight="1" x14ac:dyDescent="0.3">
      <c r="B264" s="8" t="str">
        <f t="shared" si="23"/>
        <v/>
      </c>
      <c r="C264" s="9" t="str">
        <f>IF(Pay_Num&lt;&gt;"",DATE(YEAR(C263)+VLOOKUP(Interval,LoanLookup[],4,FALSE),MONTH(C263)+VLOOKUP(Interval,LoanLookup[],2,FALSE),DAY(C263)+VLOOKUP(Interval,LoanLookup[],3,FALSE)),"")</f>
        <v/>
      </c>
      <c r="D264" s="11" t="str">
        <f t="shared" si="24"/>
        <v/>
      </c>
      <c r="E264" s="14" t="str">
        <f t="shared" si="26"/>
        <v/>
      </c>
      <c r="F264" s="83" t="e">
        <f t="shared" si="20"/>
        <v>#VALUE!</v>
      </c>
      <c r="G264" s="83"/>
      <c r="H264" s="11" t="e">
        <f t="shared" si="21"/>
        <v>#VALUE!</v>
      </c>
      <c r="I264" s="11" t="str">
        <f t="shared" si="25"/>
        <v/>
      </c>
      <c r="J264" s="10" t="str">
        <f>IF(Pay_Num&lt;&gt;"",Beg_Bal*(Interest_Rate/VLOOKUP(Interval,LoanLookup[],5,FALSE)),"")</f>
        <v/>
      </c>
      <c r="K264" s="11" t="e">
        <f t="shared" si="22"/>
        <v>#VALUE!</v>
      </c>
      <c r="L264" s="65">
        <f>SUM($J$13:$J264)</f>
        <v>0</v>
      </c>
      <c r="M264" s="65"/>
      <c r="N264" s="65"/>
      <c r="O264" s="4"/>
    </row>
    <row r="265" spans="2:15" ht="16.5" customHeight="1" x14ac:dyDescent="0.3">
      <c r="B265" s="8" t="str">
        <f t="shared" si="23"/>
        <v/>
      </c>
      <c r="C265" s="9" t="str">
        <f>IF(Pay_Num&lt;&gt;"",DATE(YEAR(C264)+VLOOKUP(Interval,LoanLookup[],4,FALSE),MONTH(C264)+VLOOKUP(Interval,LoanLookup[],2,FALSE),DAY(C264)+VLOOKUP(Interval,LoanLookup[],3,FALSE)),"")</f>
        <v/>
      </c>
      <c r="D265" s="11" t="str">
        <f t="shared" si="24"/>
        <v/>
      </c>
      <c r="E265" s="14" t="str">
        <f t="shared" si="26"/>
        <v/>
      </c>
      <c r="F265" s="83" t="e">
        <f t="shared" si="20"/>
        <v>#VALUE!</v>
      </c>
      <c r="G265" s="83"/>
      <c r="H265" s="11" t="e">
        <f t="shared" si="21"/>
        <v>#VALUE!</v>
      </c>
      <c r="I265" s="11" t="str">
        <f t="shared" si="25"/>
        <v/>
      </c>
      <c r="J265" s="10" t="str">
        <f>IF(Pay_Num&lt;&gt;"",Beg_Bal*(Interest_Rate/VLOOKUP(Interval,LoanLookup[],5,FALSE)),"")</f>
        <v/>
      </c>
      <c r="K265" s="11" t="e">
        <f t="shared" si="22"/>
        <v>#VALUE!</v>
      </c>
      <c r="L265" s="65">
        <f>SUM($J$13:$J265)</f>
        <v>0</v>
      </c>
      <c r="M265" s="65"/>
      <c r="N265" s="65"/>
      <c r="O265" s="4"/>
    </row>
    <row r="266" spans="2:15" ht="16.5" customHeight="1" x14ac:dyDescent="0.3">
      <c r="B266" s="8" t="str">
        <f t="shared" si="23"/>
        <v/>
      </c>
      <c r="C266" s="9" t="str">
        <f>IF(Pay_Num&lt;&gt;"",DATE(YEAR(C265)+VLOOKUP(Interval,LoanLookup[],4,FALSE),MONTH(C265)+VLOOKUP(Interval,LoanLookup[],2,FALSE),DAY(C265)+VLOOKUP(Interval,LoanLookup[],3,FALSE)),"")</f>
        <v/>
      </c>
      <c r="D266" s="11" t="str">
        <f t="shared" si="24"/>
        <v/>
      </c>
      <c r="E266" s="14" t="str">
        <f t="shared" si="26"/>
        <v/>
      </c>
      <c r="F266" s="83" t="e">
        <f t="shared" si="20"/>
        <v>#VALUE!</v>
      </c>
      <c r="G266" s="83"/>
      <c r="H266" s="11" t="e">
        <f t="shared" si="21"/>
        <v>#VALUE!</v>
      </c>
      <c r="I266" s="11" t="str">
        <f t="shared" si="25"/>
        <v/>
      </c>
      <c r="J266" s="10" t="str">
        <f>IF(Pay_Num&lt;&gt;"",Beg_Bal*(Interest_Rate/VLOOKUP(Interval,LoanLookup[],5,FALSE)),"")</f>
        <v/>
      </c>
      <c r="K266" s="11" t="e">
        <f t="shared" si="22"/>
        <v>#VALUE!</v>
      </c>
      <c r="L266" s="65">
        <f>SUM($J$13:$J266)</f>
        <v>0</v>
      </c>
      <c r="M266" s="65"/>
      <c r="N266" s="65"/>
      <c r="O266" s="4"/>
    </row>
    <row r="267" spans="2:15" ht="16.5" customHeight="1" x14ac:dyDescent="0.3">
      <c r="B267" s="8" t="str">
        <f t="shared" si="23"/>
        <v/>
      </c>
      <c r="C267" s="9" t="str">
        <f>IF(Pay_Num&lt;&gt;"",DATE(YEAR(C266)+VLOOKUP(Interval,LoanLookup[],4,FALSE),MONTH(C266)+VLOOKUP(Interval,LoanLookup[],2,FALSE),DAY(C266)+VLOOKUP(Interval,LoanLookup[],3,FALSE)),"")</f>
        <v/>
      </c>
      <c r="D267" s="11" t="str">
        <f t="shared" si="24"/>
        <v/>
      </c>
      <c r="E267" s="14" t="str">
        <f t="shared" si="26"/>
        <v/>
      </c>
      <c r="F267" s="83" t="e">
        <f t="shared" si="20"/>
        <v>#VALUE!</v>
      </c>
      <c r="G267" s="83"/>
      <c r="H267" s="11" t="e">
        <f t="shared" si="21"/>
        <v>#VALUE!</v>
      </c>
      <c r="I267" s="11" t="str">
        <f t="shared" si="25"/>
        <v/>
      </c>
      <c r="J267" s="10" t="str">
        <f>IF(Pay_Num&lt;&gt;"",Beg_Bal*(Interest_Rate/VLOOKUP(Interval,LoanLookup[],5,FALSE)),"")</f>
        <v/>
      </c>
      <c r="K267" s="11" t="e">
        <f t="shared" si="22"/>
        <v>#VALUE!</v>
      </c>
      <c r="L267" s="65">
        <f>SUM($J$13:$J267)</f>
        <v>0</v>
      </c>
      <c r="M267" s="65"/>
      <c r="N267" s="65"/>
      <c r="O267" s="4"/>
    </row>
    <row r="268" spans="2:15" ht="16.5" customHeight="1" x14ac:dyDescent="0.3">
      <c r="B268" s="8" t="str">
        <f t="shared" si="23"/>
        <v/>
      </c>
      <c r="C268" s="9" t="str">
        <f>IF(Pay_Num&lt;&gt;"",DATE(YEAR(C267)+VLOOKUP(Interval,LoanLookup[],4,FALSE),MONTH(C267)+VLOOKUP(Interval,LoanLookup[],2,FALSE),DAY(C267)+VLOOKUP(Interval,LoanLookup[],3,FALSE)),"")</f>
        <v/>
      </c>
      <c r="D268" s="11" t="str">
        <f t="shared" si="24"/>
        <v/>
      </c>
      <c r="E268" s="14" t="str">
        <f t="shared" si="26"/>
        <v/>
      </c>
      <c r="F268" s="83" t="e">
        <f t="shared" si="20"/>
        <v>#VALUE!</v>
      </c>
      <c r="G268" s="83"/>
      <c r="H268" s="11" t="e">
        <f t="shared" si="21"/>
        <v>#VALUE!</v>
      </c>
      <c r="I268" s="11" t="str">
        <f t="shared" si="25"/>
        <v/>
      </c>
      <c r="J268" s="10" t="str">
        <f>IF(Pay_Num&lt;&gt;"",Beg_Bal*(Interest_Rate/VLOOKUP(Interval,LoanLookup[],5,FALSE)),"")</f>
        <v/>
      </c>
      <c r="K268" s="11" t="e">
        <f t="shared" si="22"/>
        <v>#VALUE!</v>
      </c>
      <c r="L268" s="65">
        <f>SUM($J$13:$J268)</f>
        <v>0</v>
      </c>
      <c r="M268" s="65"/>
      <c r="N268" s="65"/>
      <c r="O268" s="4"/>
    </row>
    <row r="269" spans="2:15" ht="16.5" customHeight="1" x14ac:dyDescent="0.3">
      <c r="B269" s="8" t="str">
        <f t="shared" si="23"/>
        <v/>
      </c>
      <c r="C269" s="9" t="str">
        <f>IF(Pay_Num&lt;&gt;"",DATE(YEAR(C268)+VLOOKUP(Interval,LoanLookup[],4,FALSE),MONTH(C268)+VLOOKUP(Interval,LoanLookup[],2,FALSE),DAY(C268)+VLOOKUP(Interval,LoanLookup[],3,FALSE)),"")</f>
        <v/>
      </c>
      <c r="D269" s="11" t="str">
        <f t="shared" si="24"/>
        <v/>
      </c>
      <c r="E269" s="14" t="str">
        <f t="shared" si="26"/>
        <v/>
      </c>
      <c r="F269" s="83" t="e">
        <f t="shared" ref="F269:F332" si="27">IF(AND(Pay_Num&lt;&gt;"",Sched_Pay+Scheduled_Extra_Payments&lt;Beg_Bal),Scheduled_Extra_Payments,IF(AND(Pay_Num&lt;&gt;"",Beg_Bal-Sched_Pay&gt;0),Beg_Bal-Sched_Pay,IF(Pay_Num&lt;&gt;"",0,"")))</f>
        <v>#VALUE!</v>
      </c>
      <c r="G269" s="83"/>
      <c r="H269" s="11" t="e">
        <f t="shared" ref="H269:H332" si="28">IF(AND(Pay_Num&lt;&gt;"",Sched_Pay+Extra_Pay&lt;Beg_Bal),Sched_Pay+Extra_Pay,IF(Pay_Num&lt;&gt;"",Beg_Bal,""))</f>
        <v>#VALUE!</v>
      </c>
      <c r="I269" s="11" t="str">
        <f t="shared" si="25"/>
        <v/>
      </c>
      <c r="J269" s="10" t="str">
        <f>IF(Pay_Num&lt;&gt;"",Beg_Bal*(Interest_Rate/VLOOKUP(Interval,LoanLookup[],5,FALSE)),"")</f>
        <v/>
      </c>
      <c r="K269" s="11" t="e">
        <f t="shared" ref="K269:K332" si="29">IF(AND(Pay_Num&lt;&gt;"",Sched_Pay+Extra_Pay&lt;Beg_Bal),Beg_Bal-Princ,IF(Pay_Num&lt;&gt;"",0,""))</f>
        <v>#VALUE!</v>
      </c>
      <c r="L269" s="65">
        <f>SUM($J$13:$J269)</f>
        <v>0</v>
      </c>
      <c r="M269" s="65"/>
      <c r="N269" s="65"/>
      <c r="O269" s="4"/>
    </row>
    <row r="270" spans="2:15" ht="16.5" customHeight="1" x14ac:dyDescent="0.3">
      <c r="B270" s="8" t="str">
        <f t="shared" ref="B270:B333" si="30">IF(Values_Entered,B269+1,"")</f>
        <v/>
      </c>
      <c r="C270" s="9" t="str">
        <f>IF(Pay_Num&lt;&gt;"",DATE(YEAR(C269)+VLOOKUP(Interval,LoanLookup[],4,FALSE),MONTH(C269)+VLOOKUP(Interval,LoanLookup[],2,FALSE),DAY(C269)+VLOOKUP(Interval,LoanLookup[],3,FALSE)),"")</f>
        <v/>
      </c>
      <c r="D270" s="11" t="str">
        <f t="shared" ref="D270:D333" si="31">IF(Pay_Num&lt;&gt;"",K269,"")</f>
        <v/>
      </c>
      <c r="E270" s="14" t="str">
        <f t="shared" si="26"/>
        <v/>
      </c>
      <c r="F270" s="83" t="e">
        <f t="shared" si="27"/>
        <v>#VALUE!</v>
      </c>
      <c r="G270" s="83"/>
      <c r="H270" s="11" t="e">
        <f t="shared" si="28"/>
        <v>#VALUE!</v>
      </c>
      <c r="I270" s="11" t="str">
        <f t="shared" ref="I270:I333" si="32">IF(Pay_Num&lt;&gt;"",Total_Pay-Int,"")</f>
        <v/>
      </c>
      <c r="J270" s="10" t="str">
        <f>IF(Pay_Num&lt;&gt;"",Beg_Bal*(Interest_Rate/VLOOKUP(Interval,LoanLookup[],5,FALSE)),"")</f>
        <v/>
      </c>
      <c r="K270" s="11" t="e">
        <f t="shared" si="29"/>
        <v>#VALUE!</v>
      </c>
      <c r="L270" s="65">
        <f>SUM($J$13:$J270)</f>
        <v>0</v>
      </c>
      <c r="M270" s="65"/>
      <c r="N270" s="65"/>
      <c r="O270" s="4"/>
    </row>
    <row r="271" spans="2:15" ht="16.5" customHeight="1" x14ac:dyDescent="0.3">
      <c r="B271" s="8" t="str">
        <f t="shared" si="30"/>
        <v/>
      </c>
      <c r="C271" s="9" t="str">
        <f>IF(Pay_Num&lt;&gt;"",DATE(YEAR(C270)+VLOOKUP(Interval,LoanLookup[],4,FALSE),MONTH(C270)+VLOOKUP(Interval,LoanLookup[],2,FALSE),DAY(C270)+VLOOKUP(Interval,LoanLookup[],3,FALSE)),"")</f>
        <v/>
      </c>
      <c r="D271" s="11" t="str">
        <f t="shared" si="31"/>
        <v/>
      </c>
      <c r="E271" s="14" t="str">
        <f t="shared" ref="E271:E334" si="33">IF(Pay_Num&lt;&gt;"",Scheduled_Monthly_Payment,"")</f>
        <v/>
      </c>
      <c r="F271" s="83" t="e">
        <f t="shared" si="27"/>
        <v>#VALUE!</v>
      </c>
      <c r="G271" s="83"/>
      <c r="H271" s="11" t="e">
        <f t="shared" si="28"/>
        <v>#VALUE!</v>
      </c>
      <c r="I271" s="11" t="str">
        <f t="shared" si="32"/>
        <v/>
      </c>
      <c r="J271" s="10" t="str">
        <f>IF(Pay_Num&lt;&gt;"",Beg_Bal*(Interest_Rate/VLOOKUP(Interval,LoanLookup[],5,FALSE)),"")</f>
        <v/>
      </c>
      <c r="K271" s="11" t="e">
        <f t="shared" si="29"/>
        <v>#VALUE!</v>
      </c>
      <c r="L271" s="65">
        <f>SUM($J$13:$J271)</f>
        <v>0</v>
      </c>
      <c r="M271" s="65"/>
      <c r="N271" s="65"/>
      <c r="O271" s="4"/>
    </row>
    <row r="272" spans="2:15" ht="16.5" customHeight="1" x14ac:dyDescent="0.3">
      <c r="B272" s="8" t="str">
        <f t="shared" si="30"/>
        <v/>
      </c>
      <c r="C272" s="9" t="str">
        <f>IF(Pay_Num&lt;&gt;"",DATE(YEAR(C271)+VLOOKUP(Interval,LoanLookup[],4,FALSE),MONTH(C271)+VLOOKUP(Interval,LoanLookup[],2,FALSE),DAY(C271)+VLOOKUP(Interval,LoanLookup[],3,FALSE)),"")</f>
        <v/>
      </c>
      <c r="D272" s="11" t="str">
        <f t="shared" si="31"/>
        <v/>
      </c>
      <c r="E272" s="14" t="str">
        <f t="shared" si="33"/>
        <v/>
      </c>
      <c r="F272" s="83" t="e">
        <f t="shared" si="27"/>
        <v>#VALUE!</v>
      </c>
      <c r="G272" s="83"/>
      <c r="H272" s="11" t="e">
        <f t="shared" si="28"/>
        <v>#VALUE!</v>
      </c>
      <c r="I272" s="11" t="str">
        <f t="shared" si="32"/>
        <v/>
      </c>
      <c r="J272" s="10" t="str">
        <f>IF(Pay_Num&lt;&gt;"",Beg_Bal*(Interest_Rate/VLOOKUP(Interval,LoanLookup[],5,FALSE)),"")</f>
        <v/>
      </c>
      <c r="K272" s="11" t="e">
        <f t="shared" si="29"/>
        <v>#VALUE!</v>
      </c>
      <c r="L272" s="65">
        <f>SUM($J$13:$J272)</f>
        <v>0</v>
      </c>
      <c r="M272" s="65"/>
      <c r="N272" s="65"/>
      <c r="O272" s="4"/>
    </row>
    <row r="273" spans="2:15" ht="16.5" customHeight="1" x14ac:dyDescent="0.3">
      <c r="B273" s="8" t="str">
        <f t="shared" si="30"/>
        <v/>
      </c>
      <c r="C273" s="9" t="str">
        <f>IF(Pay_Num&lt;&gt;"",DATE(YEAR(C272)+VLOOKUP(Interval,LoanLookup[],4,FALSE),MONTH(C272)+VLOOKUP(Interval,LoanLookup[],2,FALSE),DAY(C272)+VLOOKUP(Interval,LoanLookup[],3,FALSE)),"")</f>
        <v/>
      </c>
      <c r="D273" s="11" t="str">
        <f t="shared" si="31"/>
        <v/>
      </c>
      <c r="E273" s="14" t="str">
        <f t="shared" si="33"/>
        <v/>
      </c>
      <c r="F273" s="83" t="e">
        <f t="shared" si="27"/>
        <v>#VALUE!</v>
      </c>
      <c r="G273" s="83"/>
      <c r="H273" s="11" t="e">
        <f t="shared" si="28"/>
        <v>#VALUE!</v>
      </c>
      <c r="I273" s="11" t="str">
        <f t="shared" si="32"/>
        <v/>
      </c>
      <c r="J273" s="10" t="str">
        <f>IF(Pay_Num&lt;&gt;"",Beg_Bal*(Interest_Rate/VLOOKUP(Interval,LoanLookup[],5,FALSE)),"")</f>
        <v/>
      </c>
      <c r="K273" s="11" t="e">
        <f t="shared" si="29"/>
        <v>#VALUE!</v>
      </c>
      <c r="L273" s="65">
        <f>SUM($J$13:$J273)</f>
        <v>0</v>
      </c>
      <c r="M273" s="65"/>
      <c r="N273" s="65"/>
      <c r="O273" s="4"/>
    </row>
    <row r="274" spans="2:15" ht="16.5" customHeight="1" x14ac:dyDescent="0.3">
      <c r="B274" s="8" t="str">
        <f t="shared" si="30"/>
        <v/>
      </c>
      <c r="C274" s="9" t="str">
        <f>IF(Pay_Num&lt;&gt;"",DATE(YEAR(C273)+VLOOKUP(Interval,LoanLookup[],4,FALSE),MONTH(C273)+VLOOKUP(Interval,LoanLookup[],2,FALSE),DAY(C273)+VLOOKUP(Interval,LoanLookup[],3,FALSE)),"")</f>
        <v/>
      </c>
      <c r="D274" s="11" t="str">
        <f t="shared" si="31"/>
        <v/>
      </c>
      <c r="E274" s="14" t="str">
        <f t="shared" si="33"/>
        <v/>
      </c>
      <c r="F274" s="83" t="e">
        <f t="shared" si="27"/>
        <v>#VALUE!</v>
      </c>
      <c r="G274" s="83"/>
      <c r="H274" s="11" t="e">
        <f t="shared" si="28"/>
        <v>#VALUE!</v>
      </c>
      <c r="I274" s="11" t="str">
        <f t="shared" si="32"/>
        <v/>
      </c>
      <c r="J274" s="10" t="str">
        <f>IF(Pay_Num&lt;&gt;"",Beg_Bal*(Interest_Rate/VLOOKUP(Interval,LoanLookup[],5,FALSE)),"")</f>
        <v/>
      </c>
      <c r="K274" s="11" t="e">
        <f t="shared" si="29"/>
        <v>#VALUE!</v>
      </c>
      <c r="L274" s="65">
        <f>SUM($J$13:$J274)</f>
        <v>0</v>
      </c>
      <c r="M274" s="65"/>
      <c r="N274" s="65"/>
      <c r="O274" s="4"/>
    </row>
    <row r="275" spans="2:15" ht="16.5" customHeight="1" x14ac:dyDescent="0.3">
      <c r="B275" s="8" t="str">
        <f t="shared" si="30"/>
        <v/>
      </c>
      <c r="C275" s="9" t="str">
        <f>IF(Pay_Num&lt;&gt;"",DATE(YEAR(C274)+VLOOKUP(Interval,LoanLookup[],4,FALSE),MONTH(C274)+VLOOKUP(Interval,LoanLookup[],2,FALSE),DAY(C274)+VLOOKUP(Interval,LoanLookup[],3,FALSE)),"")</f>
        <v/>
      </c>
      <c r="D275" s="11" t="str">
        <f t="shared" si="31"/>
        <v/>
      </c>
      <c r="E275" s="14" t="str">
        <f t="shared" si="33"/>
        <v/>
      </c>
      <c r="F275" s="83" t="e">
        <f t="shared" si="27"/>
        <v>#VALUE!</v>
      </c>
      <c r="G275" s="83"/>
      <c r="H275" s="11" t="e">
        <f t="shared" si="28"/>
        <v>#VALUE!</v>
      </c>
      <c r="I275" s="11" t="str">
        <f t="shared" si="32"/>
        <v/>
      </c>
      <c r="J275" s="10" t="str">
        <f>IF(Pay_Num&lt;&gt;"",Beg_Bal*(Interest_Rate/VLOOKUP(Interval,LoanLookup[],5,FALSE)),"")</f>
        <v/>
      </c>
      <c r="K275" s="11" t="e">
        <f t="shared" si="29"/>
        <v>#VALUE!</v>
      </c>
      <c r="L275" s="65">
        <f>SUM($J$13:$J275)</f>
        <v>0</v>
      </c>
      <c r="M275" s="65"/>
      <c r="N275" s="65"/>
      <c r="O275" s="4"/>
    </row>
    <row r="276" spans="2:15" ht="16.5" customHeight="1" x14ac:dyDescent="0.3">
      <c r="B276" s="8" t="str">
        <f t="shared" si="30"/>
        <v/>
      </c>
      <c r="C276" s="9" t="str">
        <f>IF(Pay_Num&lt;&gt;"",DATE(YEAR(C275)+VLOOKUP(Interval,LoanLookup[],4,FALSE),MONTH(C275)+VLOOKUP(Interval,LoanLookup[],2,FALSE),DAY(C275)+VLOOKUP(Interval,LoanLookup[],3,FALSE)),"")</f>
        <v/>
      </c>
      <c r="D276" s="11" t="str">
        <f t="shared" si="31"/>
        <v/>
      </c>
      <c r="E276" s="14" t="str">
        <f t="shared" si="33"/>
        <v/>
      </c>
      <c r="F276" s="83" t="e">
        <f t="shared" si="27"/>
        <v>#VALUE!</v>
      </c>
      <c r="G276" s="83"/>
      <c r="H276" s="11" t="e">
        <f t="shared" si="28"/>
        <v>#VALUE!</v>
      </c>
      <c r="I276" s="11" t="str">
        <f t="shared" si="32"/>
        <v/>
      </c>
      <c r="J276" s="10" t="str">
        <f>IF(Pay_Num&lt;&gt;"",Beg_Bal*(Interest_Rate/VLOOKUP(Interval,LoanLookup[],5,FALSE)),"")</f>
        <v/>
      </c>
      <c r="K276" s="11" t="e">
        <f t="shared" si="29"/>
        <v>#VALUE!</v>
      </c>
      <c r="L276" s="65">
        <f>SUM($J$13:$J276)</f>
        <v>0</v>
      </c>
      <c r="M276" s="65"/>
      <c r="N276" s="65"/>
      <c r="O276" s="4"/>
    </row>
    <row r="277" spans="2:15" ht="16.5" customHeight="1" x14ac:dyDescent="0.3">
      <c r="B277" s="8" t="str">
        <f t="shared" si="30"/>
        <v/>
      </c>
      <c r="C277" s="9" t="str">
        <f>IF(Pay_Num&lt;&gt;"",DATE(YEAR(C276)+VLOOKUP(Interval,LoanLookup[],4,FALSE),MONTH(C276)+VLOOKUP(Interval,LoanLookup[],2,FALSE),DAY(C276)+VLOOKUP(Interval,LoanLookup[],3,FALSE)),"")</f>
        <v/>
      </c>
      <c r="D277" s="11" t="str">
        <f t="shared" si="31"/>
        <v/>
      </c>
      <c r="E277" s="14" t="str">
        <f t="shared" si="33"/>
        <v/>
      </c>
      <c r="F277" s="83" t="e">
        <f t="shared" si="27"/>
        <v>#VALUE!</v>
      </c>
      <c r="G277" s="83"/>
      <c r="H277" s="11" t="e">
        <f t="shared" si="28"/>
        <v>#VALUE!</v>
      </c>
      <c r="I277" s="11" t="str">
        <f t="shared" si="32"/>
        <v/>
      </c>
      <c r="J277" s="10" t="str">
        <f>IF(Pay_Num&lt;&gt;"",Beg_Bal*(Interest_Rate/VLOOKUP(Interval,LoanLookup[],5,FALSE)),"")</f>
        <v/>
      </c>
      <c r="K277" s="11" t="e">
        <f t="shared" si="29"/>
        <v>#VALUE!</v>
      </c>
      <c r="L277" s="65">
        <f>SUM($J$13:$J277)</f>
        <v>0</v>
      </c>
      <c r="M277" s="65"/>
      <c r="N277" s="65"/>
      <c r="O277" s="4"/>
    </row>
    <row r="278" spans="2:15" ht="16.5" customHeight="1" x14ac:dyDescent="0.3">
      <c r="B278" s="8" t="str">
        <f t="shared" si="30"/>
        <v/>
      </c>
      <c r="C278" s="9" t="str">
        <f>IF(Pay_Num&lt;&gt;"",DATE(YEAR(C277)+VLOOKUP(Interval,LoanLookup[],4,FALSE),MONTH(C277)+VLOOKUP(Interval,LoanLookup[],2,FALSE),DAY(C277)+VLOOKUP(Interval,LoanLookup[],3,FALSE)),"")</f>
        <v/>
      </c>
      <c r="D278" s="11" t="str">
        <f t="shared" si="31"/>
        <v/>
      </c>
      <c r="E278" s="14" t="str">
        <f t="shared" si="33"/>
        <v/>
      </c>
      <c r="F278" s="83" t="e">
        <f t="shared" si="27"/>
        <v>#VALUE!</v>
      </c>
      <c r="G278" s="83"/>
      <c r="H278" s="11" t="e">
        <f t="shared" si="28"/>
        <v>#VALUE!</v>
      </c>
      <c r="I278" s="11" t="str">
        <f t="shared" si="32"/>
        <v/>
      </c>
      <c r="J278" s="10" t="str">
        <f>IF(Pay_Num&lt;&gt;"",Beg_Bal*(Interest_Rate/VLOOKUP(Interval,LoanLookup[],5,FALSE)),"")</f>
        <v/>
      </c>
      <c r="K278" s="11" t="e">
        <f t="shared" si="29"/>
        <v>#VALUE!</v>
      </c>
      <c r="L278" s="65">
        <f>SUM($J$13:$J278)</f>
        <v>0</v>
      </c>
      <c r="M278" s="65"/>
      <c r="N278" s="65"/>
      <c r="O278" s="4"/>
    </row>
    <row r="279" spans="2:15" ht="16.5" customHeight="1" x14ac:dyDescent="0.3">
      <c r="B279" s="8" t="str">
        <f t="shared" si="30"/>
        <v/>
      </c>
      <c r="C279" s="9" t="str">
        <f>IF(Pay_Num&lt;&gt;"",DATE(YEAR(C278)+VLOOKUP(Interval,LoanLookup[],4,FALSE),MONTH(C278)+VLOOKUP(Interval,LoanLookup[],2,FALSE),DAY(C278)+VLOOKUP(Interval,LoanLookup[],3,FALSE)),"")</f>
        <v/>
      </c>
      <c r="D279" s="11" t="str">
        <f t="shared" si="31"/>
        <v/>
      </c>
      <c r="E279" s="14" t="str">
        <f t="shared" si="33"/>
        <v/>
      </c>
      <c r="F279" s="83" t="e">
        <f t="shared" si="27"/>
        <v>#VALUE!</v>
      </c>
      <c r="G279" s="83"/>
      <c r="H279" s="11" t="e">
        <f t="shared" si="28"/>
        <v>#VALUE!</v>
      </c>
      <c r="I279" s="11" t="str">
        <f t="shared" si="32"/>
        <v/>
      </c>
      <c r="J279" s="10" t="str">
        <f>IF(Pay_Num&lt;&gt;"",Beg_Bal*(Interest_Rate/VLOOKUP(Interval,LoanLookup[],5,FALSE)),"")</f>
        <v/>
      </c>
      <c r="K279" s="11" t="e">
        <f t="shared" si="29"/>
        <v>#VALUE!</v>
      </c>
      <c r="L279" s="65">
        <f>SUM($J$13:$J279)</f>
        <v>0</v>
      </c>
      <c r="M279" s="65"/>
      <c r="N279" s="65"/>
      <c r="O279" s="4"/>
    </row>
    <row r="280" spans="2:15" ht="16.5" customHeight="1" x14ac:dyDescent="0.3">
      <c r="B280" s="8" t="str">
        <f t="shared" si="30"/>
        <v/>
      </c>
      <c r="C280" s="9" t="str">
        <f>IF(Pay_Num&lt;&gt;"",DATE(YEAR(C279)+VLOOKUP(Interval,LoanLookup[],4,FALSE),MONTH(C279)+VLOOKUP(Interval,LoanLookup[],2,FALSE),DAY(C279)+VLOOKUP(Interval,LoanLookup[],3,FALSE)),"")</f>
        <v/>
      </c>
      <c r="D280" s="11" t="str">
        <f t="shared" si="31"/>
        <v/>
      </c>
      <c r="E280" s="14" t="str">
        <f t="shared" si="33"/>
        <v/>
      </c>
      <c r="F280" s="83" t="e">
        <f t="shared" si="27"/>
        <v>#VALUE!</v>
      </c>
      <c r="G280" s="83"/>
      <c r="H280" s="11" t="e">
        <f t="shared" si="28"/>
        <v>#VALUE!</v>
      </c>
      <c r="I280" s="11" t="str">
        <f t="shared" si="32"/>
        <v/>
      </c>
      <c r="J280" s="10" t="str">
        <f>IF(Pay_Num&lt;&gt;"",Beg_Bal*(Interest_Rate/VLOOKUP(Interval,LoanLookup[],5,FALSE)),"")</f>
        <v/>
      </c>
      <c r="K280" s="11" t="e">
        <f t="shared" si="29"/>
        <v>#VALUE!</v>
      </c>
      <c r="L280" s="65">
        <f>SUM($J$13:$J280)</f>
        <v>0</v>
      </c>
      <c r="M280" s="65"/>
      <c r="N280" s="65"/>
      <c r="O280" s="4"/>
    </row>
    <row r="281" spans="2:15" ht="16.5" customHeight="1" x14ac:dyDescent="0.3">
      <c r="B281" s="8" t="str">
        <f t="shared" si="30"/>
        <v/>
      </c>
      <c r="C281" s="9" t="str">
        <f>IF(Pay_Num&lt;&gt;"",DATE(YEAR(C280)+VLOOKUP(Interval,LoanLookup[],4,FALSE),MONTH(C280)+VLOOKUP(Interval,LoanLookup[],2,FALSE),DAY(C280)+VLOOKUP(Interval,LoanLookup[],3,FALSE)),"")</f>
        <v/>
      </c>
      <c r="D281" s="11" t="str">
        <f t="shared" si="31"/>
        <v/>
      </c>
      <c r="E281" s="14" t="str">
        <f t="shared" si="33"/>
        <v/>
      </c>
      <c r="F281" s="83" t="e">
        <f t="shared" si="27"/>
        <v>#VALUE!</v>
      </c>
      <c r="G281" s="83"/>
      <c r="H281" s="11" t="e">
        <f t="shared" si="28"/>
        <v>#VALUE!</v>
      </c>
      <c r="I281" s="11" t="str">
        <f t="shared" si="32"/>
        <v/>
      </c>
      <c r="J281" s="10" t="str">
        <f>IF(Pay_Num&lt;&gt;"",Beg_Bal*(Interest_Rate/VLOOKUP(Interval,LoanLookup[],5,FALSE)),"")</f>
        <v/>
      </c>
      <c r="K281" s="11" t="e">
        <f t="shared" si="29"/>
        <v>#VALUE!</v>
      </c>
      <c r="L281" s="65">
        <f>SUM($J$13:$J281)</f>
        <v>0</v>
      </c>
      <c r="M281" s="65"/>
      <c r="N281" s="65"/>
      <c r="O281" s="4"/>
    </row>
    <row r="282" spans="2:15" ht="16.5" customHeight="1" x14ac:dyDescent="0.3">
      <c r="B282" s="8" t="str">
        <f t="shared" si="30"/>
        <v/>
      </c>
      <c r="C282" s="9" t="str">
        <f>IF(Pay_Num&lt;&gt;"",DATE(YEAR(C281)+VLOOKUP(Interval,LoanLookup[],4,FALSE),MONTH(C281)+VLOOKUP(Interval,LoanLookup[],2,FALSE),DAY(C281)+VLOOKUP(Interval,LoanLookup[],3,FALSE)),"")</f>
        <v/>
      </c>
      <c r="D282" s="11" t="str">
        <f t="shared" si="31"/>
        <v/>
      </c>
      <c r="E282" s="14" t="str">
        <f t="shared" si="33"/>
        <v/>
      </c>
      <c r="F282" s="83" t="e">
        <f t="shared" si="27"/>
        <v>#VALUE!</v>
      </c>
      <c r="G282" s="83"/>
      <c r="H282" s="11" t="e">
        <f t="shared" si="28"/>
        <v>#VALUE!</v>
      </c>
      <c r="I282" s="11" t="str">
        <f t="shared" si="32"/>
        <v/>
      </c>
      <c r="J282" s="10" t="str">
        <f>IF(Pay_Num&lt;&gt;"",Beg_Bal*(Interest_Rate/VLOOKUP(Interval,LoanLookup[],5,FALSE)),"")</f>
        <v/>
      </c>
      <c r="K282" s="11" t="e">
        <f t="shared" si="29"/>
        <v>#VALUE!</v>
      </c>
      <c r="L282" s="65">
        <f>SUM($J$13:$J282)</f>
        <v>0</v>
      </c>
      <c r="M282" s="65"/>
      <c r="N282" s="65"/>
      <c r="O282" s="4"/>
    </row>
    <row r="283" spans="2:15" ht="16.5" customHeight="1" x14ac:dyDescent="0.3">
      <c r="B283" s="8" t="str">
        <f t="shared" si="30"/>
        <v/>
      </c>
      <c r="C283" s="9" t="str">
        <f>IF(Pay_Num&lt;&gt;"",DATE(YEAR(C282)+VLOOKUP(Interval,LoanLookup[],4,FALSE),MONTH(C282)+VLOOKUP(Interval,LoanLookup[],2,FALSE),DAY(C282)+VLOOKUP(Interval,LoanLookup[],3,FALSE)),"")</f>
        <v/>
      </c>
      <c r="D283" s="11" t="str">
        <f t="shared" si="31"/>
        <v/>
      </c>
      <c r="E283" s="14" t="str">
        <f t="shared" si="33"/>
        <v/>
      </c>
      <c r="F283" s="83" t="e">
        <f t="shared" si="27"/>
        <v>#VALUE!</v>
      </c>
      <c r="G283" s="83"/>
      <c r="H283" s="11" t="e">
        <f t="shared" si="28"/>
        <v>#VALUE!</v>
      </c>
      <c r="I283" s="11" t="str">
        <f t="shared" si="32"/>
        <v/>
      </c>
      <c r="J283" s="10" t="str">
        <f>IF(Pay_Num&lt;&gt;"",Beg_Bal*(Interest_Rate/VLOOKUP(Interval,LoanLookup[],5,FALSE)),"")</f>
        <v/>
      </c>
      <c r="K283" s="11" t="e">
        <f t="shared" si="29"/>
        <v>#VALUE!</v>
      </c>
      <c r="L283" s="65">
        <f>SUM($J$13:$J283)</f>
        <v>0</v>
      </c>
      <c r="M283" s="65"/>
      <c r="N283" s="65"/>
      <c r="O283" s="4"/>
    </row>
    <row r="284" spans="2:15" ht="16.5" customHeight="1" x14ac:dyDescent="0.3">
      <c r="B284" s="8" t="str">
        <f t="shared" si="30"/>
        <v/>
      </c>
      <c r="C284" s="9" t="str">
        <f>IF(Pay_Num&lt;&gt;"",DATE(YEAR(C283)+VLOOKUP(Interval,LoanLookup[],4,FALSE),MONTH(C283)+VLOOKUP(Interval,LoanLookup[],2,FALSE),DAY(C283)+VLOOKUP(Interval,LoanLookup[],3,FALSE)),"")</f>
        <v/>
      </c>
      <c r="D284" s="11" t="str">
        <f t="shared" si="31"/>
        <v/>
      </c>
      <c r="E284" s="14" t="str">
        <f t="shared" si="33"/>
        <v/>
      </c>
      <c r="F284" s="83" t="e">
        <f t="shared" si="27"/>
        <v>#VALUE!</v>
      </c>
      <c r="G284" s="83"/>
      <c r="H284" s="11" t="e">
        <f t="shared" si="28"/>
        <v>#VALUE!</v>
      </c>
      <c r="I284" s="11" t="str">
        <f t="shared" si="32"/>
        <v/>
      </c>
      <c r="J284" s="10" t="str">
        <f>IF(Pay_Num&lt;&gt;"",Beg_Bal*(Interest_Rate/VLOOKUP(Interval,LoanLookup[],5,FALSE)),"")</f>
        <v/>
      </c>
      <c r="K284" s="11" t="e">
        <f t="shared" si="29"/>
        <v>#VALUE!</v>
      </c>
      <c r="L284" s="65">
        <f>SUM($J$13:$J284)</f>
        <v>0</v>
      </c>
      <c r="M284" s="65"/>
      <c r="N284" s="65"/>
      <c r="O284" s="4"/>
    </row>
    <row r="285" spans="2:15" ht="16.5" customHeight="1" x14ac:dyDescent="0.3">
      <c r="B285" s="8" t="str">
        <f t="shared" si="30"/>
        <v/>
      </c>
      <c r="C285" s="9" t="str">
        <f>IF(Pay_Num&lt;&gt;"",DATE(YEAR(C284)+VLOOKUP(Interval,LoanLookup[],4,FALSE),MONTH(C284)+VLOOKUP(Interval,LoanLookup[],2,FALSE),DAY(C284)+VLOOKUP(Interval,LoanLookup[],3,FALSE)),"")</f>
        <v/>
      </c>
      <c r="D285" s="11" t="str">
        <f t="shared" si="31"/>
        <v/>
      </c>
      <c r="E285" s="14" t="str">
        <f t="shared" si="33"/>
        <v/>
      </c>
      <c r="F285" s="83" t="e">
        <f t="shared" si="27"/>
        <v>#VALUE!</v>
      </c>
      <c r="G285" s="83"/>
      <c r="H285" s="11" t="e">
        <f t="shared" si="28"/>
        <v>#VALUE!</v>
      </c>
      <c r="I285" s="11" t="str">
        <f t="shared" si="32"/>
        <v/>
      </c>
      <c r="J285" s="10" t="str">
        <f>IF(Pay_Num&lt;&gt;"",Beg_Bal*(Interest_Rate/VLOOKUP(Interval,LoanLookup[],5,FALSE)),"")</f>
        <v/>
      </c>
      <c r="K285" s="11" t="e">
        <f t="shared" si="29"/>
        <v>#VALUE!</v>
      </c>
      <c r="L285" s="65">
        <f>SUM($J$13:$J285)</f>
        <v>0</v>
      </c>
      <c r="M285" s="65"/>
      <c r="N285" s="65"/>
      <c r="O285" s="4"/>
    </row>
    <row r="286" spans="2:15" ht="16.5" customHeight="1" x14ac:dyDescent="0.3">
      <c r="B286" s="8" t="str">
        <f t="shared" si="30"/>
        <v/>
      </c>
      <c r="C286" s="9" t="str">
        <f>IF(Pay_Num&lt;&gt;"",DATE(YEAR(C285)+VLOOKUP(Interval,LoanLookup[],4,FALSE),MONTH(C285)+VLOOKUP(Interval,LoanLookup[],2,FALSE),DAY(C285)+VLOOKUP(Interval,LoanLookup[],3,FALSE)),"")</f>
        <v/>
      </c>
      <c r="D286" s="11" t="str">
        <f t="shared" si="31"/>
        <v/>
      </c>
      <c r="E286" s="14" t="str">
        <f t="shared" si="33"/>
        <v/>
      </c>
      <c r="F286" s="83" t="e">
        <f t="shared" si="27"/>
        <v>#VALUE!</v>
      </c>
      <c r="G286" s="83"/>
      <c r="H286" s="11" t="e">
        <f t="shared" si="28"/>
        <v>#VALUE!</v>
      </c>
      <c r="I286" s="11" t="str">
        <f t="shared" si="32"/>
        <v/>
      </c>
      <c r="J286" s="10" t="str">
        <f>IF(Pay_Num&lt;&gt;"",Beg_Bal*(Interest_Rate/VLOOKUP(Interval,LoanLookup[],5,FALSE)),"")</f>
        <v/>
      </c>
      <c r="K286" s="11" t="e">
        <f t="shared" si="29"/>
        <v>#VALUE!</v>
      </c>
      <c r="L286" s="65">
        <f>SUM($J$13:$J286)</f>
        <v>0</v>
      </c>
      <c r="M286" s="65"/>
      <c r="N286" s="65"/>
      <c r="O286" s="4"/>
    </row>
    <row r="287" spans="2:15" ht="16.5" customHeight="1" x14ac:dyDescent="0.3">
      <c r="B287" s="8" t="str">
        <f t="shared" si="30"/>
        <v/>
      </c>
      <c r="C287" s="9" t="str">
        <f>IF(Pay_Num&lt;&gt;"",DATE(YEAR(C286)+VLOOKUP(Interval,LoanLookup[],4,FALSE),MONTH(C286)+VLOOKUP(Interval,LoanLookup[],2,FALSE),DAY(C286)+VLOOKUP(Interval,LoanLookup[],3,FALSE)),"")</f>
        <v/>
      </c>
      <c r="D287" s="11" t="str">
        <f t="shared" si="31"/>
        <v/>
      </c>
      <c r="E287" s="14" t="str">
        <f t="shared" si="33"/>
        <v/>
      </c>
      <c r="F287" s="83" t="e">
        <f t="shared" si="27"/>
        <v>#VALUE!</v>
      </c>
      <c r="G287" s="83"/>
      <c r="H287" s="11" t="e">
        <f t="shared" si="28"/>
        <v>#VALUE!</v>
      </c>
      <c r="I287" s="11" t="str">
        <f t="shared" si="32"/>
        <v/>
      </c>
      <c r="J287" s="10" t="str">
        <f>IF(Pay_Num&lt;&gt;"",Beg_Bal*(Interest_Rate/VLOOKUP(Interval,LoanLookup[],5,FALSE)),"")</f>
        <v/>
      </c>
      <c r="K287" s="11" t="e">
        <f t="shared" si="29"/>
        <v>#VALUE!</v>
      </c>
      <c r="L287" s="65">
        <f>SUM($J$13:$J287)</f>
        <v>0</v>
      </c>
      <c r="M287" s="65"/>
      <c r="N287" s="65"/>
      <c r="O287" s="4"/>
    </row>
    <row r="288" spans="2:15" ht="16.5" customHeight="1" x14ac:dyDescent="0.3">
      <c r="B288" s="8" t="str">
        <f t="shared" si="30"/>
        <v/>
      </c>
      <c r="C288" s="9" t="str">
        <f>IF(Pay_Num&lt;&gt;"",DATE(YEAR(C287)+VLOOKUP(Interval,LoanLookup[],4,FALSE),MONTH(C287)+VLOOKUP(Interval,LoanLookup[],2,FALSE),DAY(C287)+VLOOKUP(Interval,LoanLookup[],3,FALSE)),"")</f>
        <v/>
      </c>
      <c r="D288" s="11" t="str">
        <f t="shared" si="31"/>
        <v/>
      </c>
      <c r="E288" s="14" t="str">
        <f t="shared" si="33"/>
        <v/>
      </c>
      <c r="F288" s="83" t="e">
        <f t="shared" si="27"/>
        <v>#VALUE!</v>
      </c>
      <c r="G288" s="83"/>
      <c r="H288" s="11" t="e">
        <f t="shared" si="28"/>
        <v>#VALUE!</v>
      </c>
      <c r="I288" s="11" t="str">
        <f t="shared" si="32"/>
        <v/>
      </c>
      <c r="J288" s="10" t="str">
        <f>IF(Pay_Num&lt;&gt;"",Beg_Bal*(Interest_Rate/VLOOKUP(Interval,LoanLookup[],5,FALSE)),"")</f>
        <v/>
      </c>
      <c r="K288" s="11" t="e">
        <f t="shared" si="29"/>
        <v>#VALUE!</v>
      </c>
      <c r="L288" s="65">
        <f>SUM($J$13:$J288)</f>
        <v>0</v>
      </c>
      <c r="M288" s="65"/>
      <c r="N288" s="65"/>
      <c r="O288" s="4"/>
    </row>
    <row r="289" spans="2:15" ht="16.5" customHeight="1" x14ac:dyDescent="0.3">
      <c r="B289" s="8" t="str">
        <f t="shared" si="30"/>
        <v/>
      </c>
      <c r="C289" s="9" t="str">
        <f>IF(Pay_Num&lt;&gt;"",DATE(YEAR(C288)+VLOOKUP(Interval,LoanLookup[],4,FALSE),MONTH(C288)+VLOOKUP(Interval,LoanLookup[],2,FALSE),DAY(C288)+VLOOKUP(Interval,LoanLookup[],3,FALSE)),"")</f>
        <v/>
      </c>
      <c r="D289" s="11" t="str">
        <f t="shared" si="31"/>
        <v/>
      </c>
      <c r="E289" s="14" t="str">
        <f t="shared" si="33"/>
        <v/>
      </c>
      <c r="F289" s="83" t="e">
        <f t="shared" si="27"/>
        <v>#VALUE!</v>
      </c>
      <c r="G289" s="83"/>
      <c r="H289" s="11" t="e">
        <f t="shared" si="28"/>
        <v>#VALUE!</v>
      </c>
      <c r="I289" s="11" t="str">
        <f t="shared" si="32"/>
        <v/>
      </c>
      <c r="J289" s="10" t="str">
        <f>IF(Pay_Num&lt;&gt;"",Beg_Bal*(Interest_Rate/VLOOKUP(Interval,LoanLookup[],5,FALSE)),"")</f>
        <v/>
      </c>
      <c r="K289" s="11" t="e">
        <f t="shared" si="29"/>
        <v>#VALUE!</v>
      </c>
      <c r="L289" s="65">
        <f>SUM($J$13:$J289)</f>
        <v>0</v>
      </c>
      <c r="M289" s="65"/>
      <c r="N289" s="65"/>
      <c r="O289" s="4"/>
    </row>
    <row r="290" spans="2:15" ht="16.5" customHeight="1" x14ac:dyDescent="0.3">
      <c r="B290" s="8" t="str">
        <f t="shared" si="30"/>
        <v/>
      </c>
      <c r="C290" s="9" t="str">
        <f>IF(Pay_Num&lt;&gt;"",DATE(YEAR(C289)+VLOOKUP(Interval,LoanLookup[],4,FALSE),MONTH(C289)+VLOOKUP(Interval,LoanLookup[],2,FALSE),DAY(C289)+VLOOKUP(Interval,LoanLookup[],3,FALSE)),"")</f>
        <v/>
      </c>
      <c r="D290" s="11" t="str">
        <f t="shared" si="31"/>
        <v/>
      </c>
      <c r="E290" s="14" t="str">
        <f t="shared" si="33"/>
        <v/>
      </c>
      <c r="F290" s="83" t="e">
        <f t="shared" si="27"/>
        <v>#VALUE!</v>
      </c>
      <c r="G290" s="83"/>
      <c r="H290" s="11" t="e">
        <f t="shared" si="28"/>
        <v>#VALUE!</v>
      </c>
      <c r="I290" s="11" t="str">
        <f t="shared" si="32"/>
        <v/>
      </c>
      <c r="J290" s="10" t="str">
        <f>IF(Pay_Num&lt;&gt;"",Beg_Bal*(Interest_Rate/VLOOKUP(Interval,LoanLookup[],5,FALSE)),"")</f>
        <v/>
      </c>
      <c r="K290" s="11" t="e">
        <f t="shared" si="29"/>
        <v>#VALUE!</v>
      </c>
      <c r="L290" s="65">
        <f>SUM($J$13:$J290)</f>
        <v>0</v>
      </c>
      <c r="M290" s="65"/>
      <c r="N290" s="65"/>
      <c r="O290" s="4"/>
    </row>
    <row r="291" spans="2:15" ht="16.5" customHeight="1" x14ac:dyDescent="0.3">
      <c r="B291" s="8" t="str">
        <f t="shared" si="30"/>
        <v/>
      </c>
      <c r="C291" s="9" t="str">
        <f>IF(Pay_Num&lt;&gt;"",DATE(YEAR(C290)+VLOOKUP(Interval,LoanLookup[],4,FALSE),MONTH(C290)+VLOOKUP(Interval,LoanLookup[],2,FALSE),DAY(C290)+VLOOKUP(Interval,LoanLookup[],3,FALSE)),"")</f>
        <v/>
      </c>
      <c r="D291" s="11" t="str">
        <f t="shared" si="31"/>
        <v/>
      </c>
      <c r="E291" s="14" t="str">
        <f t="shared" si="33"/>
        <v/>
      </c>
      <c r="F291" s="83" t="e">
        <f t="shared" si="27"/>
        <v>#VALUE!</v>
      </c>
      <c r="G291" s="83"/>
      <c r="H291" s="11" t="e">
        <f t="shared" si="28"/>
        <v>#VALUE!</v>
      </c>
      <c r="I291" s="11" t="str">
        <f t="shared" si="32"/>
        <v/>
      </c>
      <c r="J291" s="10" t="str">
        <f>IF(Pay_Num&lt;&gt;"",Beg_Bal*(Interest_Rate/VLOOKUP(Interval,LoanLookup[],5,FALSE)),"")</f>
        <v/>
      </c>
      <c r="K291" s="11" t="e">
        <f t="shared" si="29"/>
        <v>#VALUE!</v>
      </c>
      <c r="L291" s="65">
        <f>SUM($J$13:$J291)</f>
        <v>0</v>
      </c>
      <c r="M291" s="65"/>
      <c r="N291" s="65"/>
      <c r="O291" s="4"/>
    </row>
    <row r="292" spans="2:15" ht="16.5" customHeight="1" x14ac:dyDescent="0.3">
      <c r="B292" s="8" t="str">
        <f t="shared" si="30"/>
        <v/>
      </c>
      <c r="C292" s="9" t="str">
        <f>IF(Pay_Num&lt;&gt;"",DATE(YEAR(C291)+VLOOKUP(Interval,LoanLookup[],4,FALSE),MONTH(C291)+VLOOKUP(Interval,LoanLookup[],2,FALSE),DAY(C291)+VLOOKUP(Interval,LoanLookup[],3,FALSE)),"")</f>
        <v/>
      </c>
      <c r="D292" s="11" t="str">
        <f t="shared" si="31"/>
        <v/>
      </c>
      <c r="E292" s="14" t="str">
        <f t="shared" si="33"/>
        <v/>
      </c>
      <c r="F292" s="83" t="e">
        <f t="shared" si="27"/>
        <v>#VALUE!</v>
      </c>
      <c r="G292" s="83"/>
      <c r="H292" s="11" t="e">
        <f t="shared" si="28"/>
        <v>#VALUE!</v>
      </c>
      <c r="I292" s="11" t="str">
        <f t="shared" si="32"/>
        <v/>
      </c>
      <c r="J292" s="10" t="str">
        <f>IF(Pay_Num&lt;&gt;"",Beg_Bal*(Interest_Rate/VLOOKUP(Interval,LoanLookup[],5,FALSE)),"")</f>
        <v/>
      </c>
      <c r="K292" s="11" t="e">
        <f t="shared" si="29"/>
        <v>#VALUE!</v>
      </c>
      <c r="L292" s="65">
        <f>SUM($J$13:$J292)</f>
        <v>0</v>
      </c>
      <c r="M292" s="65"/>
      <c r="N292" s="65"/>
      <c r="O292" s="4"/>
    </row>
    <row r="293" spans="2:15" ht="16.5" customHeight="1" x14ac:dyDescent="0.3">
      <c r="B293" s="8" t="str">
        <f t="shared" si="30"/>
        <v/>
      </c>
      <c r="C293" s="9" t="str">
        <f>IF(Pay_Num&lt;&gt;"",DATE(YEAR(C292)+VLOOKUP(Interval,LoanLookup[],4,FALSE),MONTH(C292)+VLOOKUP(Interval,LoanLookup[],2,FALSE),DAY(C292)+VLOOKUP(Interval,LoanLookup[],3,FALSE)),"")</f>
        <v/>
      </c>
      <c r="D293" s="11" t="str">
        <f t="shared" si="31"/>
        <v/>
      </c>
      <c r="E293" s="14" t="str">
        <f t="shared" si="33"/>
        <v/>
      </c>
      <c r="F293" s="83" t="e">
        <f t="shared" si="27"/>
        <v>#VALUE!</v>
      </c>
      <c r="G293" s="83"/>
      <c r="H293" s="11" t="e">
        <f t="shared" si="28"/>
        <v>#VALUE!</v>
      </c>
      <c r="I293" s="11" t="str">
        <f t="shared" si="32"/>
        <v/>
      </c>
      <c r="J293" s="10" t="str">
        <f>IF(Pay_Num&lt;&gt;"",Beg_Bal*(Interest_Rate/VLOOKUP(Interval,LoanLookup[],5,FALSE)),"")</f>
        <v/>
      </c>
      <c r="K293" s="11" t="e">
        <f t="shared" si="29"/>
        <v>#VALUE!</v>
      </c>
      <c r="L293" s="65">
        <f>SUM($J$13:$J293)</f>
        <v>0</v>
      </c>
      <c r="M293" s="65"/>
      <c r="N293" s="65"/>
      <c r="O293" s="4"/>
    </row>
    <row r="294" spans="2:15" ht="16.5" customHeight="1" x14ac:dyDescent="0.3">
      <c r="B294" s="8" t="str">
        <f t="shared" si="30"/>
        <v/>
      </c>
      <c r="C294" s="9" t="str">
        <f>IF(Pay_Num&lt;&gt;"",DATE(YEAR(C293)+VLOOKUP(Interval,LoanLookup[],4,FALSE),MONTH(C293)+VLOOKUP(Interval,LoanLookup[],2,FALSE),DAY(C293)+VLOOKUP(Interval,LoanLookup[],3,FALSE)),"")</f>
        <v/>
      </c>
      <c r="D294" s="11" t="str">
        <f t="shared" si="31"/>
        <v/>
      </c>
      <c r="E294" s="14" t="str">
        <f t="shared" si="33"/>
        <v/>
      </c>
      <c r="F294" s="83" t="e">
        <f t="shared" si="27"/>
        <v>#VALUE!</v>
      </c>
      <c r="G294" s="83"/>
      <c r="H294" s="11" t="e">
        <f t="shared" si="28"/>
        <v>#VALUE!</v>
      </c>
      <c r="I294" s="11" t="str">
        <f t="shared" si="32"/>
        <v/>
      </c>
      <c r="J294" s="10" t="str">
        <f>IF(Pay_Num&lt;&gt;"",Beg_Bal*(Interest_Rate/VLOOKUP(Interval,LoanLookup[],5,FALSE)),"")</f>
        <v/>
      </c>
      <c r="K294" s="11" t="e">
        <f t="shared" si="29"/>
        <v>#VALUE!</v>
      </c>
      <c r="L294" s="65">
        <f>SUM($J$13:$J294)</f>
        <v>0</v>
      </c>
      <c r="M294" s="65"/>
      <c r="N294" s="65"/>
      <c r="O294" s="4"/>
    </row>
    <row r="295" spans="2:15" ht="16.5" customHeight="1" x14ac:dyDescent="0.3">
      <c r="B295" s="8" t="str">
        <f t="shared" si="30"/>
        <v/>
      </c>
      <c r="C295" s="9" t="str">
        <f>IF(Pay_Num&lt;&gt;"",DATE(YEAR(C294)+VLOOKUP(Interval,LoanLookup[],4,FALSE),MONTH(C294)+VLOOKUP(Interval,LoanLookup[],2,FALSE),DAY(C294)+VLOOKUP(Interval,LoanLookup[],3,FALSE)),"")</f>
        <v/>
      </c>
      <c r="D295" s="11" t="str">
        <f t="shared" si="31"/>
        <v/>
      </c>
      <c r="E295" s="14" t="str">
        <f t="shared" si="33"/>
        <v/>
      </c>
      <c r="F295" s="83" t="e">
        <f t="shared" si="27"/>
        <v>#VALUE!</v>
      </c>
      <c r="G295" s="83"/>
      <c r="H295" s="11" t="e">
        <f t="shared" si="28"/>
        <v>#VALUE!</v>
      </c>
      <c r="I295" s="11" t="str">
        <f t="shared" si="32"/>
        <v/>
      </c>
      <c r="J295" s="10" t="str">
        <f>IF(Pay_Num&lt;&gt;"",Beg_Bal*(Interest_Rate/VLOOKUP(Interval,LoanLookup[],5,FALSE)),"")</f>
        <v/>
      </c>
      <c r="K295" s="11" t="e">
        <f t="shared" si="29"/>
        <v>#VALUE!</v>
      </c>
      <c r="L295" s="65">
        <f>SUM($J$13:$J295)</f>
        <v>0</v>
      </c>
      <c r="M295" s="65"/>
      <c r="N295" s="65"/>
      <c r="O295" s="4"/>
    </row>
    <row r="296" spans="2:15" ht="16.5" customHeight="1" x14ac:dyDescent="0.3">
      <c r="B296" s="8" t="str">
        <f t="shared" si="30"/>
        <v/>
      </c>
      <c r="C296" s="9" t="str">
        <f>IF(Pay_Num&lt;&gt;"",DATE(YEAR(C295)+VLOOKUP(Interval,LoanLookup[],4,FALSE),MONTH(C295)+VLOOKUP(Interval,LoanLookup[],2,FALSE),DAY(C295)+VLOOKUP(Interval,LoanLookup[],3,FALSE)),"")</f>
        <v/>
      </c>
      <c r="D296" s="11" t="str">
        <f t="shared" si="31"/>
        <v/>
      </c>
      <c r="E296" s="14" t="str">
        <f t="shared" si="33"/>
        <v/>
      </c>
      <c r="F296" s="83" t="e">
        <f t="shared" si="27"/>
        <v>#VALUE!</v>
      </c>
      <c r="G296" s="83"/>
      <c r="H296" s="11" t="e">
        <f t="shared" si="28"/>
        <v>#VALUE!</v>
      </c>
      <c r="I296" s="11" t="str">
        <f t="shared" si="32"/>
        <v/>
      </c>
      <c r="J296" s="10" t="str">
        <f>IF(Pay_Num&lt;&gt;"",Beg_Bal*(Interest_Rate/VLOOKUP(Interval,LoanLookup[],5,FALSE)),"")</f>
        <v/>
      </c>
      <c r="K296" s="11" t="e">
        <f t="shared" si="29"/>
        <v>#VALUE!</v>
      </c>
      <c r="L296" s="65">
        <f>SUM($J$13:$J296)</f>
        <v>0</v>
      </c>
      <c r="M296" s="65"/>
      <c r="N296" s="65"/>
      <c r="O296" s="4"/>
    </row>
    <row r="297" spans="2:15" ht="16.5" customHeight="1" x14ac:dyDescent="0.3">
      <c r="B297" s="8" t="str">
        <f t="shared" si="30"/>
        <v/>
      </c>
      <c r="C297" s="9" t="str">
        <f>IF(Pay_Num&lt;&gt;"",DATE(YEAR(C296)+VLOOKUP(Interval,LoanLookup[],4,FALSE),MONTH(C296)+VLOOKUP(Interval,LoanLookup[],2,FALSE),DAY(C296)+VLOOKUP(Interval,LoanLookup[],3,FALSE)),"")</f>
        <v/>
      </c>
      <c r="D297" s="11" t="str">
        <f t="shared" si="31"/>
        <v/>
      </c>
      <c r="E297" s="14" t="str">
        <f t="shared" si="33"/>
        <v/>
      </c>
      <c r="F297" s="83" t="e">
        <f t="shared" si="27"/>
        <v>#VALUE!</v>
      </c>
      <c r="G297" s="83"/>
      <c r="H297" s="11" t="e">
        <f t="shared" si="28"/>
        <v>#VALUE!</v>
      </c>
      <c r="I297" s="11" t="str">
        <f t="shared" si="32"/>
        <v/>
      </c>
      <c r="J297" s="10" t="str">
        <f>IF(Pay_Num&lt;&gt;"",Beg_Bal*(Interest_Rate/VLOOKUP(Interval,LoanLookup[],5,FALSE)),"")</f>
        <v/>
      </c>
      <c r="K297" s="11" t="e">
        <f t="shared" si="29"/>
        <v>#VALUE!</v>
      </c>
      <c r="L297" s="65">
        <f>SUM($J$13:$J297)</f>
        <v>0</v>
      </c>
      <c r="M297" s="65"/>
      <c r="N297" s="65"/>
      <c r="O297" s="4"/>
    </row>
    <row r="298" spans="2:15" ht="16.5" customHeight="1" x14ac:dyDescent="0.3">
      <c r="B298" s="8" t="str">
        <f t="shared" si="30"/>
        <v/>
      </c>
      <c r="C298" s="9" t="str">
        <f>IF(Pay_Num&lt;&gt;"",DATE(YEAR(C297)+VLOOKUP(Interval,LoanLookup[],4,FALSE),MONTH(C297)+VLOOKUP(Interval,LoanLookup[],2,FALSE),DAY(C297)+VLOOKUP(Interval,LoanLookup[],3,FALSE)),"")</f>
        <v/>
      </c>
      <c r="D298" s="11" t="str">
        <f t="shared" si="31"/>
        <v/>
      </c>
      <c r="E298" s="14" t="str">
        <f t="shared" si="33"/>
        <v/>
      </c>
      <c r="F298" s="83" t="e">
        <f t="shared" si="27"/>
        <v>#VALUE!</v>
      </c>
      <c r="G298" s="83"/>
      <c r="H298" s="11" t="e">
        <f t="shared" si="28"/>
        <v>#VALUE!</v>
      </c>
      <c r="I298" s="11" t="str">
        <f t="shared" si="32"/>
        <v/>
      </c>
      <c r="J298" s="10" t="str">
        <f>IF(Pay_Num&lt;&gt;"",Beg_Bal*(Interest_Rate/VLOOKUP(Interval,LoanLookup[],5,FALSE)),"")</f>
        <v/>
      </c>
      <c r="K298" s="11" t="e">
        <f t="shared" si="29"/>
        <v>#VALUE!</v>
      </c>
      <c r="L298" s="65">
        <f>SUM($J$13:$J298)</f>
        <v>0</v>
      </c>
      <c r="M298" s="65"/>
      <c r="N298" s="65"/>
      <c r="O298" s="4"/>
    </row>
    <row r="299" spans="2:15" ht="16.5" customHeight="1" x14ac:dyDescent="0.3">
      <c r="B299" s="8" t="str">
        <f t="shared" si="30"/>
        <v/>
      </c>
      <c r="C299" s="9" t="str">
        <f>IF(Pay_Num&lt;&gt;"",DATE(YEAR(C298)+VLOOKUP(Interval,LoanLookup[],4,FALSE),MONTH(C298)+VLOOKUP(Interval,LoanLookup[],2,FALSE),DAY(C298)+VLOOKUP(Interval,LoanLookup[],3,FALSE)),"")</f>
        <v/>
      </c>
      <c r="D299" s="11" t="str">
        <f t="shared" si="31"/>
        <v/>
      </c>
      <c r="E299" s="14" t="str">
        <f t="shared" si="33"/>
        <v/>
      </c>
      <c r="F299" s="83" t="e">
        <f t="shared" si="27"/>
        <v>#VALUE!</v>
      </c>
      <c r="G299" s="83"/>
      <c r="H299" s="11" t="e">
        <f t="shared" si="28"/>
        <v>#VALUE!</v>
      </c>
      <c r="I299" s="11" t="str">
        <f t="shared" si="32"/>
        <v/>
      </c>
      <c r="J299" s="10" t="str">
        <f>IF(Pay_Num&lt;&gt;"",Beg_Bal*(Interest_Rate/VLOOKUP(Interval,LoanLookup[],5,FALSE)),"")</f>
        <v/>
      </c>
      <c r="K299" s="11" t="e">
        <f t="shared" si="29"/>
        <v>#VALUE!</v>
      </c>
      <c r="L299" s="65">
        <f>SUM($J$13:$J299)</f>
        <v>0</v>
      </c>
      <c r="M299" s="65"/>
      <c r="N299" s="65"/>
      <c r="O299" s="4"/>
    </row>
    <row r="300" spans="2:15" ht="16.5" customHeight="1" x14ac:dyDescent="0.3">
      <c r="B300" s="8" t="str">
        <f t="shared" si="30"/>
        <v/>
      </c>
      <c r="C300" s="9" t="str">
        <f>IF(Pay_Num&lt;&gt;"",DATE(YEAR(C299)+VLOOKUP(Interval,LoanLookup[],4,FALSE),MONTH(C299)+VLOOKUP(Interval,LoanLookup[],2,FALSE),DAY(C299)+VLOOKUP(Interval,LoanLookup[],3,FALSE)),"")</f>
        <v/>
      </c>
      <c r="D300" s="11" t="str">
        <f t="shared" si="31"/>
        <v/>
      </c>
      <c r="E300" s="14" t="str">
        <f t="shared" si="33"/>
        <v/>
      </c>
      <c r="F300" s="83" t="e">
        <f t="shared" si="27"/>
        <v>#VALUE!</v>
      </c>
      <c r="G300" s="83"/>
      <c r="H300" s="11" t="e">
        <f t="shared" si="28"/>
        <v>#VALUE!</v>
      </c>
      <c r="I300" s="11" t="str">
        <f t="shared" si="32"/>
        <v/>
      </c>
      <c r="J300" s="10" t="str">
        <f>IF(Pay_Num&lt;&gt;"",Beg_Bal*(Interest_Rate/VLOOKUP(Interval,LoanLookup[],5,FALSE)),"")</f>
        <v/>
      </c>
      <c r="K300" s="11" t="e">
        <f t="shared" si="29"/>
        <v>#VALUE!</v>
      </c>
      <c r="L300" s="65">
        <f>SUM($J$13:$J300)</f>
        <v>0</v>
      </c>
      <c r="M300" s="65"/>
      <c r="N300" s="65"/>
      <c r="O300" s="4"/>
    </row>
    <row r="301" spans="2:15" ht="16.5" customHeight="1" x14ac:dyDescent="0.3">
      <c r="B301" s="8" t="str">
        <f t="shared" si="30"/>
        <v/>
      </c>
      <c r="C301" s="9" t="str">
        <f>IF(Pay_Num&lt;&gt;"",DATE(YEAR(C300)+VLOOKUP(Interval,LoanLookup[],4,FALSE),MONTH(C300)+VLOOKUP(Interval,LoanLookup[],2,FALSE),DAY(C300)+VLOOKUP(Interval,LoanLookup[],3,FALSE)),"")</f>
        <v/>
      </c>
      <c r="D301" s="11" t="str">
        <f t="shared" si="31"/>
        <v/>
      </c>
      <c r="E301" s="14" t="str">
        <f t="shared" si="33"/>
        <v/>
      </c>
      <c r="F301" s="83" t="e">
        <f t="shared" si="27"/>
        <v>#VALUE!</v>
      </c>
      <c r="G301" s="83"/>
      <c r="H301" s="11" t="e">
        <f t="shared" si="28"/>
        <v>#VALUE!</v>
      </c>
      <c r="I301" s="11" t="str">
        <f t="shared" si="32"/>
        <v/>
      </c>
      <c r="J301" s="10" t="str">
        <f>IF(Pay_Num&lt;&gt;"",Beg_Bal*(Interest_Rate/VLOOKUP(Interval,LoanLookup[],5,FALSE)),"")</f>
        <v/>
      </c>
      <c r="K301" s="11" t="e">
        <f t="shared" si="29"/>
        <v>#VALUE!</v>
      </c>
      <c r="L301" s="65">
        <f>SUM($J$13:$J301)</f>
        <v>0</v>
      </c>
      <c r="M301" s="65"/>
      <c r="N301" s="65"/>
      <c r="O301" s="4"/>
    </row>
    <row r="302" spans="2:15" ht="16.5" customHeight="1" x14ac:dyDescent="0.3">
      <c r="B302" s="8" t="str">
        <f t="shared" si="30"/>
        <v/>
      </c>
      <c r="C302" s="9" t="str">
        <f>IF(Pay_Num&lt;&gt;"",DATE(YEAR(C301)+VLOOKUP(Interval,LoanLookup[],4,FALSE),MONTH(C301)+VLOOKUP(Interval,LoanLookup[],2,FALSE),DAY(C301)+VLOOKUP(Interval,LoanLookup[],3,FALSE)),"")</f>
        <v/>
      </c>
      <c r="D302" s="11" t="str">
        <f t="shared" si="31"/>
        <v/>
      </c>
      <c r="E302" s="14" t="str">
        <f t="shared" si="33"/>
        <v/>
      </c>
      <c r="F302" s="83" t="e">
        <f t="shared" si="27"/>
        <v>#VALUE!</v>
      </c>
      <c r="G302" s="83"/>
      <c r="H302" s="11" t="e">
        <f t="shared" si="28"/>
        <v>#VALUE!</v>
      </c>
      <c r="I302" s="11" t="str">
        <f t="shared" si="32"/>
        <v/>
      </c>
      <c r="J302" s="10" t="str">
        <f>IF(Pay_Num&lt;&gt;"",Beg_Bal*(Interest_Rate/VLOOKUP(Interval,LoanLookup[],5,FALSE)),"")</f>
        <v/>
      </c>
      <c r="K302" s="11" t="e">
        <f t="shared" si="29"/>
        <v>#VALUE!</v>
      </c>
      <c r="L302" s="65">
        <f>SUM($J$13:$J302)</f>
        <v>0</v>
      </c>
      <c r="M302" s="65"/>
      <c r="N302" s="65"/>
      <c r="O302" s="4"/>
    </row>
    <row r="303" spans="2:15" ht="16.5" customHeight="1" x14ac:dyDescent="0.3">
      <c r="B303" s="8" t="str">
        <f t="shared" si="30"/>
        <v/>
      </c>
      <c r="C303" s="9" t="str">
        <f>IF(Pay_Num&lt;&gt;"",DATE(YEAR(C302)+VLOOKUP(Interval,LoanLookup[],4,FALSE),MONTH(C302)+VLOOKUP(Interval,LoanLookup[],2,FALSE),DAY(C302)+VLOOKUP(Interval,LoanLookup[],3,FALSE)),"")</f>
        <v/>
      </c>
      <c r="D303" s="11" t="str">
        <f t="shared" si="31"/>
        <v/>
      </c>
      <c r="E303" s="14" t="str">
        <f t="shared" si="33"/>
        <v/>
      </c>
      <c r="F303" s="83" t="e">
        <f t="shared" si="27"/>
        <v>#VALUE!</v>
      </c>
      <c r="G303" s="83"/>
      <c r="H303" s="11" t="e">
        <f t="shared" si="28"/>
        <v>#VALUE!</v>
      </c>
      <c r="I303" s="11" t="str">
        <f t="shared" si="32"/>
        <v/>
      </c>
      <c r="J303" s="10" t="str">
        <f>IF(Pay_Num&lt;&gt;"",Beg_Bal*(Interest_Rate/VLOOKUP(Interval,LoanLookup[],5,FALSE)),"")</f>
        <v/>
      </c>
      <c r="K303" s="11" t="e">
        <f t="shared" si="29"/>
        <v>#VALUE!</v>
      </c>
      <c r="L303" s="65">
        <f>SUM($J$13:$J303)</f>
        <v>0</v>
      </c>
      <c r="M303" s="65"/>
      <c r="N303" s="65"/>
      <c r="O303" s="4"/>
    </row>
    <row r="304" spans="2:15" ht="16.5" customHeight="1" x14ac:dyDescent="0.3">
      <c r="B304" s="8" t="str">
        <f t="shared" si="30"/>
        <v/>
      </c>
      <c r="C304" s="9" t="str">
        <f>IF(Pay_Num&lt;&gt;"",DATE(YEAR(C303)+VLOOKUP(Interval,LoanLookup[],4,FALSE),MONTH(C303)+VLOOKUP(Interval,LoanLookup[],2,FALSE),DAY(C303)+VLOOKUP(Interval,LoanLookup[],3,FALSE)),"")</f>
        <v/>
      </c>
      <c r="D304" s="11" t="str">
        <f t="shared" si="31"/>
        <v/>
      </c>
      <c r="E304" s="14" t="str">
        <f t="shared" si="33"/>
        <v/>
      </c>
      <c r="F304" s="83" t="e">
        <f t="shared" si="27"/>
        <v>#VALUE!</v>
      </c>
      <c r="G304" s="83"/>
      <c r="H304" s="11" t="e">
        <f t="shared" si="28"/>
        <v>#VALUE!</v>
      </c>
      <c r="I304" s="11" t="str">
        <f t="shared" si="32"/>
        <v/>
      </c>
      <c r="J304" s="10" t="str">
        <f>IF(Pay_Num&lt;&gt;"",Beg_Bal*(Interest_Rate/VLOOKUP(Interval,LoanLookup[],5,FALSE)),"")</f>
        <v/>
      </c>
      <c r="K304" s="11" t="e">
        <f t="shared" si="29"/>
        <v>#VALUE!</v>
      </c>
      <c r="L304" s="65">
        <f>SUM($J$13:$J304)</f>
        <v>0</v>
      </c>
      <c r="M304" s="65"/>
      <c r="N304" s="65"/>
      <c r="O304" s="4"/>
    </row>
    <row r="305" spans="2:15" ht="16.5" customHeight="1" x14ac:dyDescent="0.3">
      <c r="B305" s="8" t="str">
        <f t="shared" si="30"/>
        <v/>
      </c>
      <c r="C305" s="9" t="str">
        <f>IF(Pay_Num&lt;&gt;"",DATE(YEAR(C304)+VLOOKUP(Interval,LoanLookup[],4,FALSE),MONTH(C304)+VLOOKUP(Interval,LoanLookup[],2,FALSE),DAY(C304)+VLOOKUP(Interval,LoanLookup[],3,FALSE)),"")</f>
        <v/>
      </c>
      <c r="D305" s="11" t="str">
        <f t="shared" si="31"/>
        <v/>
      </c>
      <c r="E305" s="14" t="str">
        <f t="shared" si="33"/>
        <v/>
      </c>
      <c r="F305" s="83" t="e">
        <f t="shared" si="27"/>
        <v>#VALUE!</v>
      </c>
      <c r="G305" s="83"/>
      <c r="H305" s="11" t="e">
        <f t="shared" si="28"/>
        <v>#VALUE!</v>
      </c>
      <c r="I305" s="11" t="str">
        <f t="shared" si="32"/>
        <v/>
      </c>
      <c r="J305" s="10" t="str">
        <f>IF(Pay_Num&lt;&gt;"",Beg_Bal*(Interest_Rate/VLOOKUP(Interval,LoanLookup[],5,FALSE)),"")</f>
        <v/>
      </c>
      <c r="K305" s="11" t="e">
        <f t="shared" si="29"/>
        <v>#VALUE!</v>
      </c>
      <c r="L305" s="65">
        <f>SUM($J$13:$J305)</f>
        <v>0</v>
      </c>
      <c r="M305" s="65"/>
      <c r="N305" s="65"/>
      <c r="O305" s="4"/>
    </row>
    <row r="306" spans="2:15" ht="16.5" customHeight="1" x14ac:dyDescent="0.3">
      <c r="B306" s="8" t="str">
        <f t="shared" si="30"/>
        <v/>
      </c>
      <c r="C306" s="9" t="str">
        <f>IF(Pay_Num&lt;&gt;"",DATE(YEAR(C305)+VLOOKUP(Interval,LoanLookup[],4,FALSE),MONTH(C305)+VLOOKUP(Interval,LoanLookup[],2,FALSE),DAY(C305)+VLOOKUP(Interval,LoanLookup[],3,FALSE)),"")</f>
        <v/>
      </c>
      <c r="D306" s="11" t="str">
        <f t="shared" si="31"/>
        <v/>
      </c>
      <c r="E306" s="14" t="str">
        <f t="shared" si="33"/>
        <v/>
      </c>
      <c r="F306" s="83" t="e">
        <f t="shared" si="27"/>
        <v>#VALUE!</v>
      </c>
      <c r="G306" s="83"/>
      <c r="H306" s="11" t="e">
        <f t="shared" si="28"/>
        <v>#VALUE!</v>
      </c>
      <c r="I306" s="11" t="str">
        <f t="shared" si="32"/>
        <v/>
      </c>
      <c r="J306" s="10" t="str">
        <f>IF(Pay_Num&lt;&gt;"",Beg_Bal*(Interest_Rate/VLOOKUP(Interval,LoanLookup[],5,FALSE)),"")</f>
        <v/>
      </c>
      <c r="K306" s="11" t="e">
        <f t="shared" si="29"/>
        <v>#VALUE!</v>
      </c>
      <c r="L306" s="65">
        <f>SUM($J$13:$J306)</f>
        <v>0</v>
      </c>
      <c r="M306" s="65"/>
      <c r="N306" s="65"/>
      <c r="O306" s="4"/>
    </row>
    <row r="307" spans="2:15" ht="16.5" customHeight="1" x14ac:dyDescent="0.3">
      <c r="B307" s="8" t="str">
        <f t="shared" si="30"/>
        <v/>
      </c>
      <c r="C307" s="9" t="str">
        <f>IF(Pay_Num&lt;&gt;"",DATE(YEAR(C306)+VLOOKUP(Interval,LoanLookup[],4,FALSE),MONTH(C306)+VLOOKUP(Interval,LoanLookup[],2,FALSE),DAY(C306)+VLOOKUP(Interval,LoanLookup[],3,FALSE)),"")</f>
        <v/>
      </c>
      <c r="D307" s="11" t="str">
        <f t="shared" si="31"/>
        <v/>
      </c>
      <c r="E307" s="14" t="str">
        <f t="shared" si="33"/>
        <v/>
      </c>
      <c r="F307" s="83" t="e">
        <f t="shared" si="27"/>
        <v>#VALUE!</v>
      </c>
      <c r="G307" s="83"/>
      <c r="H307" s="11" t="e">
        <f t="shared" si="28"/>
        <v>#VALUE!</v>
      </c>
      <c r="I307" s="11" t="str">
        <f t="shared" si="32"/>
        <v/>
      </c>
      <c r="J307" s="10" t="str">
        <f>IF(Pay_Num&lt;&gt;"",Beg_Bal*(Interest_Rate/VLOOKUP(Interval,LoanLookup[],5,FALSE)),"")</f>
        <v/>
      </c>
      <c r="K307" s="11" t="e">
        <f t="shared" si="29"/>
        <v>#VALUE!</v>
      </c>
      <c r="L307" s="65">
        <f>SUM($J$13:$J307)</f>
        <v>0</v>
      </c>
      <c r="M307" s="65"/>
      <c r="N307" s="65"/>
      <c r="O307" s="4"/>
    </row>
    <row r="308" spans="2:15" ht="16.5" customHeight="1" x14ac:dyDescent="0.3">
      <c r="B308" s="8" t="str">
        <f t="shared" si="30"/>
        <v/>
      </c>
      <c r="C308" s="9" t="str">
        <f>IF(Pay_Num&lt;&gt;"",DATE(YEAR(C307)+VLOOKUP(Interval,LoanLookup[],4,FALSE),MONTH(C307)+VLOOKUP(Interval,LoanLookup[],2,FALSE),DAY(C307)+VLOOKUP(Interval,LoanLookup[],3,FALSE)),"")</f>
        <v/>
      </c>
      <c r="D308" s="11" t="str">
        <f t="shared" si="31"/>
        <v/>
      </c>
      <c r="E308" s="14" t="str">
        <f t="shared" si="33"/>
        <v/>
      </c>
      <c r="F308" s="83" t="e">
        <f t="shared" si="27"/>
        <v>#VALUE!</v>
      </c>
      <c r="G308" s="83"/>
      <c r="H308" s="11" t="e">
        <f t="shared" si="28"/>
        <v>#VALUE!</v>
      </c>
      <c r="I308" s="11" t="str">
        <f t="shared" si="32"/>
        <v/>
      </c>
      <c r="J308" s="10" t="str">
        <f>IF(Pay_Num&lt;&gt;"",Beg_Bal*(Interest_Rate/VLOOKUP(Interval,LoanLookup[],5,FALSE)),"")</f>
        <v/>
      </c>
      <c r="K308" s="11" t="e">
        <f t="shared" si="29"/>
        <v>#VALUE!</v>
      </c>
      <c r="L308" s="65">
        <f>SUM($J$13:$J308)</f>
        <v>0</v>
      </c>
      <c r="M308" s="65"/>
      <c r="N308" s="65"/>
      <c r="O308" s="4"/>
    </row>
    <row r="309" spans="2:15" ht="16.5" customHeight="1" x14ac:dyDescent="0.3">
      <c r="B309" s="8" t="str">
        <f t="shared" si="30"/>
        <v/>
      </c>
      <c r="C309" s="9" t="str">
        <f>IF(Pay_Num&lt;&gt;"",DATE(YEAR(C308)+VLOOKUP(Interval,LoanLookup[],4,FALSE),MONTH(C308)+VLOOKUP(Interval,LoanLookup[],2,FALSE),DAY(C308)+VLOOKUP(Interval,LoanLookup[],3,FALSE)),"")</f>
        <v/>
      </c>
      <c r="D309" s="11" t="str">
        <f t="shared" si="31"/>
        <v/>
      </c>
      <c r="E309" s="14" t="str">
        <f t="shared" si="33"/>
        <v/>
      </c>
      <c r="F309" s="83" t="e">
        <f t="shared" si="27"/>
        <v>#VALUE!</v>
      </c>
      <c r="G309" s="83"/>
      <c r="H309" s="11" t="e">
        <f t="shared" si="28"/>
        <v>#VALUE!</v>
      </c>
      <c r="I309" s="11" t="str">
        <f t="shared" si="32"/>
        <v/>
      </c>
      <c r="J309" s="10" t="str">
        <f>IF(Pay_Num&lt;&gt;"",Beg_Bal*(Interest_Rate/VLOOKUP(Interval,LoanLookup[],5,FALSE)),"")</f>
        <v/>
      </c>
      <c r="K309" s="11" t="e">
        <f t="shared" si="29"/>
        <v>#VALUE!</v>
      </c>
      <c r="L309" s="65">
        <f>SUM($J$13:$J309)</f>
        <v>0</v>
      </c>
      <c r="M309" s="65"/>
      <c r="N309" s="65"/>
      <c r="O309" s="4"/>
    </row>
    <row r="310" spans="2:15" ht="16.5" customHeight="1" x14ac:dyDescent="0.3">
      <c r="B310" s="8" t="str">
        <f t="shared" si="30"/>
        <v/>
      </c>
      <c r="C310" s="9" t="str">
        <f>IF(Pay_Num&lt;&gt;"",DATE(YEAR(C309)+VLOOKUP(Interval,LoanLookup[],4,FALSE),MONTH(C309)+VLOOKUP(Interval,LoanLookup[],2,FALSE),DAY(C309)+VLOOKUP(Interval,LoanLookup[],3,FALSE)),"")</f>
        <v/>
      </c>
      <c r="D310" s="11" t="str">
        <f t="shared" si="31"/>
        <v/>
      </c>
      <c r="E310" s="14" t="str">
        <f t="shared" si="33"/>
        <v/>
      </c>
      <c r="F310" s="83" t="e">
        <f t="shared" si="27"/>
        <v>#VALUE!</v>
      </c>
      <c r="G310" s="83"/>
      <c r="H310" s="11" t="e">
        <f t="shared" si="28"/>
        <v>#VALUE!</v>
      </c>
      <c r="I310" s="11" t="str">
        <f t="shared" si="32"/>
        <v/>
      </c>
      <c r="J310" s="10" t="str">
        <f>IF(Pay_Num&lt;&gt;"",Beg_Bal*(Interest_Rate/VLOOKUP(Interval,LoanLookup[],5,FALSE)),"")</f>
        <v/>
      </c>
      <c r="K310" s="11" t="e">
        <f t="shared" si="29"/>
        <v>#VALUE!</v>
      </c>
      <c r="L310" s="65">
        <f>SUM($J$13:$J310)</f>
        <v>0</v>
      </c>
      <c r="M310" s="65"/>
      <c r="N310" s="65"/>
      <c r="O310" s="4"/>
    </row>
    <row r="311" spans="2:15" ht="16.5" customHeight="1" x14ac:dyDescent="0.3">
      <c r="B311" s="8" t="str">
        <f t="shared" si="30"/>
        <v/>
      </c>
      <c r="C311" s="9" t="str">
        <f>IF(Pay_Num&lt;&gt;"",DATE(YEAR(C310)+VLOOKUP(Interval,LoanLookup[],4,FALSE),MONTH(C310)+VLOOKUP(Interval,LoanLookup[],2,FALSE),DAY(C310)+VLOOKUP(Interval,LoanLookup[],3,FALSE)),"")</f>
        <v/>
      </c>
      <c r="D311" s="11" t="str">
        <f t="shared" si="31"/>
        <v/>
      </c>
      <c r="E311" s="14" t="str">
        <f t="shared" si="33"/>
        <v/>
      </c>
      <c r="F311" s="83" t="e">
        <f t="shared" si="27"/>
        <v>#VALUE!</v>
      </c>
      <c r="G311" s="83"/>
      <c r="H311" s="11" t="e">
        <f t="shared" si="28"/>
        <v>#VALUE!</v>
      </c>
      <c r="I311" s="11" t="str">
        <f t="shared" si="32"/>
        <v/>
      </c>
      <c r="J311" s="10" t="str">
        <f>IF(Pay_Num&lt;&gt;"",Beg_Bal*(Interest_Rate/VLOOKUP(Interval,LoanLookup[],5,FALSE)),"")</f>
        <v/>
      </c>
      <c r="K311" s="11" t="e">
        <f t="shared" si="29"/>
        <v>#VALUE!</v>
      </c>
      <c r="L311" s="65">
        <f>SUM($J$13:$J311)</f>
        <v>0</v>
      </c>
      <c r="M311" s="65"/>
      <c r="N311" s="65"/>
      <c r="O311" s="4"/>
    </row>
    <row r="312" spans="2:15" ht="16.5" customHeight="1" x14ac:dyDescent="0.3">
      <c r="B312" s="8" t="str">
        <f t="shared" si="30"/>
        <v/>
      </c>
      <c r="C312" s="9" t="str">
        <f>IF(Pay_Num&lt;&gt;"",DATE(YEAR(C311)+VLOOKUP(Interval,LoanLookup[],4,FALSE),MONTH(C311)+VLOOKUP(Interval,LoanLookup[],2,FALSE),DAY(C311)+VLOOKUP(Interval,LoanLookup[],3,FALSE)),"")</f>
        <v/>
      </c>
      <c r="D312" s="11" t="str">
        <f t="shared" si="31"/>
        <v/>
      </c>
      <c r="E312" s="14" t="str">
        <f t="shared" si="33"/>
        <v/>
      </c>
      <c r="F312" s="83" t="e">
        <f t="shared" si="27"/>
        <v>#VALUE!</v>
      </c>
      <c r="G312" s="83"/>
      <c r="H312" s="11" t="e">
        <f t="shared" si="28"/>
        <v>#VALUE!</v>
      </c>
      <c r="I312" s="11" t="str">
        <f t="shared" si="32"/>
        <v/>
      </c>
      <c r="J312" s="10" t="str">
        <f>IF(Pay_Num&lt;&gt;"",Beg_Bal*(Interest_Rate/VLOOKUP(Interval,LoanLookup[],5,FALSE)),"")</f>
        <v/>
      </c>
      <c r="K312" s="11" t="e">
        <f t="shared" si="29"/>
        <v>#VALUE!</v>
      </c>
      <c r="L312" s="65">
        <f>SUM($J$13:$J312)</f>
        <v>0</v>
      </c>
      <c r="M312" s="65"/>
      <c r="N312" s="65"/>
      <c r="O312" s="4"/>
    </row>
    <row r="313" spans="2:15" ht="16.5" customHeight="1" x14ac:dyDescent="0.3">
      <c r="B313" s="8" t="str">
        <f t="shared" si="30"/>
        <v/>
      </c>
      <c r="C313" s="9" t="str">
        <f>IF(Pay_Num&lt;&gt;"",DATE(YEAR(C312)+VLOOKUP(Interval,LoanLookup[],4,FALSE),MONTH(C312)+VLOOKUP(Interval,LoanLookup[],2,FALSE),DAY(C312)+VLOOKUP(Interval,LoanLookup[],3,FALSE)),"")</f>
        <v/>
      </c>
      <c r="D313" s="11" t="str">
        <f t="shared" si="31"/>
        <v/>
      </c>
      <c r="E313" s="14" t="str">
        <f t="shared" si="33"/>
        <v/>
      </c>
      <c r="F313" s="83" t="e">
        <f t="shared" si="27"/>
        <v>#VALUE!</v>
      </c>
      <c r="G313" s="83"/>
      <c r="H313" s="11" t="e">
        <f t="shared" si="28"/>
        <v>#VALUE!</v>
      </c>
      <c r="I313" s="11" t="str">
        <f t="shared" si="32"/>
        <v/>
      </c>
      <c r="J313" s="10" t="str">
        <f>IF(Pay_Num&lt;&gt;"",Beg_Bal*(Interest_Rate/VLOOKUP(Interval,LoanLookup[],5,FALSE)),"")</f>
        <v/>
      </c>
      <c r="K313" s="11" t="e">
        <f t="shared" si="29"/>
        <v>#VALUE!</v>
      </c>
      <c r="L313" s="65">
        <f>SUM($J$13:$J313)</f>
        <v>0</v>
      </c>
      <c r="M313" s="65"/>
      <c r="N313" s="65"/>
      <c r="O313" s="4"/>
    </row>
    <row r="314" spans="2:15" ht="16.5" customHeight="1" x14ac:dyDescent="0.3">
      <c r="B314" s="8" t="str">
        <f t="shared" si="30"/>
        <v/>
      </c>
      <c r="C314" s="9" t="str">
        <f>IF(Pay_Num&lt;&gt;"",DATE(YEAR(C313)+VLOOKUP(Interval,LoanLookup[],4,FALSE),MONTH(C313)+VLOOKUP(Interval,LoanLookup[],2,FALSE),DAY(C313)+VLOOKUP(Interval,LoanLookup[],3,FALSE)),"")</f>
        <v/>
      </c>
      <c r="D314" s="11" t="str">
        <f t="shared" si="31"/>
        <v/>
      </c>
      <c r="E314" s="14" t="str">
        <f t="shared" si="33"/>
        <v/>
      </c>
      <c r="F314" s="83" t="e">
        <f t="shared" si="27"/>
        <v>#VALUE!</v>
      </c>
      <c r="G314" s="83"/>
      <c r="H314" s="11" t="e">
        <f t="shared" si="28"/>
        <v>#VALUE!</v>
      </c>
      <c r="I314" s="11" t="str">
        <f t="shared" si="32"/>
        <v/>
      </c>
      <c r="J314" s="10" t="str">
        <f>IF(Pay_Num&lt;&gt;"",Beg_Bal*(Interest_Rate/VLOOKUP(Interval,LoanLookup[],5,FALSE)),"")</f>
        <v/>
      </c>
      <c r="K314" s="11" t="e">
        <f t="shared" si="29"/>
        <v>#VALUE!</v>
      </c>
      <c r="L314" s="65">
        <f>SUM($J$13:$J314)</f>
        <v>0</v>
      </c>
      <c r="M314" s="65"/>
      <c r="N314" s="65"/>
      <c r="O314" s="4"/>
    </row>
    <row r="315" spans="2:15" ht="16.5" customHeight="1" x14ac:dyDescent="0.3">
      <c r="B315" s="8" t="str">
        <f t="shared" si="30"/>
        <v/>
      </c>
      <c r="C315" s="9" t="str">
        <f>IF(Pay_Num&lt;&gt;"",DATE(YEAR(C314)+VLOOKUP(Interval,LoanLookup[],4,FALSE),MONTH(C314)+VLOOKUP(Interval,LoanLookup[],2,FALSE),DAY(C314)+VLOOKUP(Interval,LoanLookup[],3,FALSE)),"")</f>
        <v/>
      </c>
      <c r="D315" s="11" t="str">
        <f t="shared" si="31"/>
        <v/>
      </c>
      <c r="E315" s="14" t="str">
        <f t="shared" si="33"/>
        <v/>
      </c>
      <c r="F315" s="83" t="e">
        <f t="shared" si="27"/>
        <v>#VALUE!</v>
      </c>
      <c r="G315" s="83"/>
      <c r="H315" s="11" t="e">
        <f t="shared" si="28"/>
        <v>#VALUE!</v>
      </c>
      <c r="I315" s="11" t="str">
        <f t="shared" si="32"/>
        <v/>
      </c>
      <c r="J315" s="10" t="str">
        <f>IF(Pay_Num&lt;&gt;"",Beg_Bal*(Interest_Rate/VLOOKUP(Interval,LoanLookup[],5,FALSE)),"")</f>
        <v/>
      </c>
      <c r="K315" s="11" t="e">
        <f t="shared" si="29"/>
        <v>#VALUE!</v>
      </c>
      <c r="L315" s="65">
        <f>SUM($J$13:$J315)</f>
        <v>0</v>
      </c>
      <c r="M315" s="65"/>
      <c r="N315" s="65"/>
      <c r="O315" s="4"/>
    </row>
    <row r="316" spans="2:15" ht="16.5" customHeight="1" x14ac:dyDescent="0.3">
      <c r="B316" s="8" t="str">
        <f t="shared" si="30"/>
        <v/>
      </c>
      <c r="C316" s="9" t="str">
        <f>IF(Pay_Num&lt;&gt;"",DATE(YEAR(C315)+VLOOKUP(Interval,LoanLookup[],4,FALSE),MONTH(C315)+VLOOKUP(Interval,LoanLookup[],2,FALSE),DAY(C315)+VLOOKUP(Interval,LoanLookup[],3,FALSE)),"")</f>
        <v/>
      </c>
      <c r="D316" s="11" t="str">
        <f t="shared" si="31"/>
        <v/>
      </c>
      <c r="E316" s="14" t="str">
        <f t="shared" si="33"/>
        <v/>
      </c>
      <c r="F316" s="83" t="e">
        <f t="shared" si="27"/>
        <v>#VALUE!</v>
      </c>
      <c r="G316" s="83"/>
      <c r="H316" s="11" t="e">
        <f t="shared" si="28"/>
        <v>#VALUE!</v>
      </c>
      <c r="I316" s="11" t="str">
        <f t="shared" si="32"/>
        <v/>
      </c>
      <c r="J316" s="10" t="str">
        <f>IF(Pay_Num&lt;&gt;"",Beg_Bal*(Interest_Rate/VLOOKUP(Interval,LoanLookup[],5,FALSE)),"")</f>
        <v/>
      </c>
      <c r="K316" s="11" t="e">
        <f t="shared" si="29"/>
        <v>#VALUE!</v>
      </c>
      <c r="L316" s="65">
        <f>SUM($J$13:$J316)</f>
        <v>0</v>
      </c>
      <c r="M316" s="65"/>
      <c r="N316" s="65"/>
      <c r="O316" s="4"/>
    </row>
    <row r="317" spans="2:15" ht="16.5" customHeight="1" x14ac:dyDescent="0.3">
      <c r="B317" s="8" t="str">
        <f t="shared" si="30"/>
        <v/>
      </c>
      <c r="C317" s="9" t="str">
        <f>IF(Pay_Num&lt;&gt;"",DATE(YEAR(C316)+VLOOKUP(Interval,LoanLookup[],4,FALSE),MONTH(C316)+VLOOKUP(Interval,LoanLookup[],2,FALSE),DAY(C316)+VLOOKUP(Interval,LoanLookup[],3,FALSE)),"")</f>
        <v/>
      </c>
      <c r="D317" s="11" t="str">
        <f t="shared" si="31"/>
        <v/>
      </c>
      <c r="E317" s="14" t="str">
        <f t="shared" si="33"/>
        <v/>
      </c>
      <c r="F317" s="83" t="e">
        <f t="shared" si="27"/>
        <v>#VALUE!</v>
      </c>
      <c r="G317" s="83"/>
      <c r="H317" s="11" t="e">
        <f t="shared" si="28"/>
        <v>#VALUE!</v>
      </c>
      <c r="I317" s="11" t="str">
        <f t="shared" si="32"/>
        <v/>
      </c>
      <c r="J317" s="10" t="str">
        <f>IF(Pay_Num&lt;&gt;"",Beg_Bal*(Interest_Rate/VLOOKUP(Interval,LoanLookup[],5,FALSE)),"")</f>
        <v/>
      </c>
      <c r="K317" s="11" t="e">
        <f t="shared" si="29"/>
        <v>#VALUE!</v>
      </c>
      <c r="L317" s="65">
        <f>SUM($J$13:$J317)</f>
        <v>0</v>
      </c>
      <c r="M317" s="65"/>
      <c r="N317" s="65"/>
      <c r="O317" s="4"/>
    </row>
    <row r="318" spans="2:15" ht="16.5" customHeight="1" x14ac:dyDescent="0.3">
      <c r="B318" s="8" t="str">
        <f t="shared" si="30"/>
        <v/>
      </c>
      <c r="C318" s="9" t="str">
        <f>IF(Pay_Num&lt;&gt;"",DATE(YEAR(C317)+VLOOKUP(Interval,LoanLookup[],4,FALSE),MONTH(C317)+VLOOKUP(Interval,LoanLookup[],2,FALSE),DAY(C317)+VLOOKUP(Interval,LoanLookup[],3,FALSE)),"")</f>
        <v/>
      </c>
      <c r="D318" s="11" t="str">
        <f t="shared" si="31"/>
        <v/>
      </c>
      <c r="E318" s="14" t="str">
        <f t="shared" si="33"/>
        <v/>
      </c>
      <c r="F318" s="83" t="e">
        <f t="shared" si="27"/>
        <v>#VALUE!</v>
      </c>
      <c r="G318" s="83"/>
      <c r="H318" s="11" t="e">
        <f t="shared" si="28"/>
        <v>#VALUE!</v>
      </c>
      <c r="I318" s="11" t="str">
        <f t="shared" si="32"/>
        <v/>
      </c>
      <c r="J318" s="10" t="str">
        <f>IF(Pay_Num&lt;&gt;"",Beg_Bal*(Interest_Rate/VLOOKUP(Interval,LoanLookup[],5,FALSE)),"")</f>
        <v/>
      </c>
      <c r="K318" s="11" t="e">
        <f t="shared" si="29"/>
        <v>#VALUE!</v>
      </c>
      <c r="L318" s="65">
        <f>SUM($J$13:$J318)</f>
        <v>0</v>
      </c>
      <c r="M318" s="65"/>
      <c r="N318" s="65"/>
      <c r="O318" s="4"/>
    </row>
    <row r="319" spans="2:15" ht="16.5" customHeight="1" x14ac:dyDescent="0.3">
      <c r="B319" s="8" t="str">
        <f t="shared" si="30"/>
        <v/>
      </c>
      <c r="C319" s="9" t="str">
        <f>IF(Pay_Num&lt;&gt;"",DATE(YEAR(C318)+VLOOKUP(Interval,LoanLookup[],4,FALSE),MONTH(C318)+VLOOKUP(Interval,LoanLookup[],2,FALSE),DAY(C318)+VLOOKUP(Interval,LoanLookup[],3,FALSE)),"")</f>
        <v/>
      </c>
      <c r="D319" s="11" t="str">
        <f t="shared" si="31"/>
        <v/>
      </c>
      <c r="E319" s="14" t="str">
        <f t="shared" si="33"/>
        <v/>
      </c>
      <c r="F319" s="83" t="e">
        <f t="shared" si="27"/>
        <v>#VALUE!</v>
      </c>
      <c r="G319" s="83"/>
      <c r="H319" s="11" t="e">
        <f t="shared" si="28"/>
        <v>#VALUE!</v>
      </c>
      <c r="I319" s="11" t="str">
        <f t="shared" si="32"/>
        <v/>
      </c>
      <c r="J319" s="10" t="str">
        <f>IF(Pay_Num&lt;&gt;"",Beg_Bal*(Interest_Rate/VLOOKUP(Interval,LoanLookup[],5,FALSE)),"")</f>
        <v/>
      </c>
      <c r="K319" s="11" t="e">
        <f t="shared" si="29"/>
        <v>#VALUE!</v>
      </c>
      <c r="L319" s="65">
        <f>SUM($J$13:$J319)</f>
        <v>0</v>
      </c>
      <c r="M319" s="65"/>
      <c r="N319" s="65"/>
      <c r="O319" s="4"/>
    </row>
    <row r="320" spans="2:15" ht="16.5" customHeight="1" x14ac:dyDescent="0.3">
      <c r="B320" s="8" t="str">
        <f t="shared" si="30"/>
        <v/>
      </c>
      <c r="C320" s="9" t="str">
        <f>IF(Pay_Num&lt;&gt;"",DATE(YEAR(C319)+VLOOKUP(Interval,LoanLookup[],4,FALSE),MONTH(C319)+VLOOKUP(Interval,LoanLookup[],2,FALSE),DAY(C319)+VLOOKUP(Interval,LoanLookup[],3,FALSE)),"")</f>
        <v/>
      </c>
      <c r="D320" s="11" t="str">
        <f t="shared" si="31"/>
        <v/>
      </c>
      <c r="E320" s="14" t="str">
        <f t="shared" si="33"/>
        <v/>
      </c>
      <c r="F320" s="83" t="e">
        <f t="shared" si="27"/>
        <v>#VALUE!</v>
      </c>
      <c r="G320" s="83"/>
      <c r="H320" s="11" t="e">
        <f t="shared" si="28"/>
        <v>#VALUE!</v>
      </c>
      <c r="I320" s="11" t="str">
        <f t="shared" si="32"/>
        <v/>
      </c>
      <c r="J320" s="10" t="str">
        <f>IF(Pay_Num&lt;&gt;"",Beg_Bal*(Interest_Rate/VLOOKUP(Interval,LoanLookup[],5,FALSE)),"")</f>
        <v/>
      </c>
      <c r="K320" s="11" t="e">
        <f t="shared" si="29"/>
        <v>#VALUE!</v>
      </c>
      <c r="L320" s="65">
        <f>SUM($J$13:$J320)</f>
        <v>0</v>
      </c>
      <c r="M320" s="65"/>
      <c r="N320" s="65"/>
      <c r="O320" s="4"/>
    </row>
    <row r="321" spans="2:15" ht="16.5" customHeight="1" x14ac:dyDescent="0.3">
      <c r="B321" s="8" t="str">
        <f t="shared" si="30"/>
        <v/>
      </c>
      <c r="C321" s="9" t="str">
        <f>IF(Pay_Num&lt;&gt;"",DATE(YEAR(C320)+VLOOKUP(Interval,LoanLookup[],4,FALSE),MONTH(C320)+VLOOKUP(Interval,LoanLookup[],2,FALSE),DAY(C320)+VLOOKUP(Interval,LoanLookup[],3,FALSE)),"")</f>
        <v/>
      </c>
      <c r="D321" s="11" t="str">
        <f t="shared" si="31"/>
        <v/>
      </c>
      <c r="E321" s="14" t="str">
        <f t="shared" si="33"/>
        <v/>
      </c>
      <c r="F321" s="83" t="e">
        <f t="shared" si="27"/>
        <v>#VALUE!</v>
      </c>
      <c r="G321" s="83"/>
      <c r="H321" s="11" t="e">
        <f t="shared" si="28"/>
        <v>#VALUE!</v>
      </c>
      <c r="I321" s="11" t="str">
        <f t="shared" si="32"/>
        <v/>
      </c>
      <c r="J321" s="10" t="str">
        <f>IF(Pay_Num&lt;&gt;"",Beg_Bal*(Interest_Rate/VLOOKUP(Interval,LoanLookup[],5,FALSE)),"")</f>
        <v/>
      </c>
      <c r="K321" s="11" t="e">
        <f t="shared" si="29"/>
        <v>#VALUE!</v>
      </c>
      <c r="L321" s="65">
        <f>SUM($J$13:$J321)</f>
        <v>0</v>
      </c>
      <c r="M321" s="65"/>
      <c r="N321" s="65"/>
      <c r="O321" s="4"/>
    </row>
    <row r="322" spans="2:15" ht="16.5" customHeight="1" x14ac:dyDescent="0.3">
      <c r="B322" s="8" t="str">
        <f t="shared" si="30"/>
        <v/>
      </c>
      <c r="C322" s="9" t="str">
        <f>IF(Pay_Num&lt;&gt;"",DATE(YEAR(C321)+VLOOKUP(Interval,LoanLookup[],4,FALSE),MONTH(C321)+VLOOKUP(Interval,LoanLookup[],2,FALSE),DAY(C321)+VLOOKUP(Interval,LoanLookup[],3,FALSE)),"")</f>
        <v/>
      </c>
      <c r="D322" s="11" t="str">
        <f t="shared" si="31"/>
        <v/>
      </c>
      <c r="E322" s="14" t="str">
        <f t="shared" si="33"/>
        <v/>
      </c>
      <c r="F322" s="83" t="e">
        <f t="shared" si="27"/>
        <v>#VALUE!</v>
      </c>
      <c r="G322" s="83"/>
      <c r="H322" s="11" t="e">
        <f t="shared" si="28"/>
        <v>#VALUE!</v>
      </c>
      <c r="I322" s="11" t="str">
        <f t="shared" si="32"/>
        <v/>
      </c>
      <c r="J322" s="10" t="str">
        <f>IF(Pay_Num&lt;&gt;"",Beg_Bal*(Interest_Rate/VLOOKUP(Interval,LoanLookup[],5,FALSE)),"")</f>
        <v/>
      </c>
      <c r="K322" s="11" t="e">
        <f t="shared" si="29"/>
        <v>#VALUE!</v>
      </c>
      <c r="L322" s="65">
        <f>SUM($J$13:$J322)</f>
        <v>0</v>
      </c>
      <c r="M322" s="65"/>
      <c r="N322" s="65"/>
      <c r="O322" s="4"/>
    </row>
    <row r="323" spans="2:15" ht="16.5" customHeight="1" x14ac:dyDescent="0.3">
      <c r="B323" s="8" t="str">
        <f t="shared" si="30"/>
        <v/>
      </c>
      <c r="C323" s="9" t="str">
        <f>IF(Pay_Num&lt;&gt;"",DATE(YEAR(C322)+VLOOKUP(Interval,LoanLookup[],4,FALSE),MONTH(C322)+VLOOKUP(Interval,LoanLookup[],2,FALSE),DAY(C322)+VLOOKUP(Interval,LoanLookup[],3,FALSE)),"")</f>
        <v/>
      </c>
      <c r="D323" s="11" t="str">
        <f t="shared" si="31"/>
        <v/>
      </c>
      <c r="E323" s="14" t="str">
        <f t="shared" si="33"/>
        <v/>
      </c>
      <c r="F323" s="83" t="e">
        <f t="shared" si="27"/>
        <v>#VALUE!</v>
      </c>
      <c r="G323" s="83"/>
      <c r="H323" s="11" t="e">
        <f t="shared" si="28"/>
        <v>#VALUE!</v>
      </c>
      <c r="I323" s="11" t="str">
        <f t="shared" si="32"/>
        <v/>
      </c>
      <c r="J323" s="10" t="str">
        <f>IF(Pay_Num&lt;&gt;"",Beg_Bal*(Interest_Rate/VLOOKUP(Interval,LoanLookup[],5,FALSE)),"")</f>
        <v/>
      </c>
      <c r="K323" s="11" t="e">
        <f t="shared" si="29"/>
        <v>#VALUE!</v>
      </c>
      <c r="L323" s="65">
        <f>SUM($J$13:$J323)</f>
        <v>0</v>
      </c>
      <c r="M323" s="65"/>
      <c r="N323" s="65"/>
      <c r="O323" s="4"/>
    </row>
    <row r="324" spans="2:15" ht="16.5" customHeight="1" x14ac:dyDescent="0.3">
      <c r="B324" s="8" t="str">
        <f t="shared" si="30"/>
        <v/>
      </c>
      <c r="C324" s="9" t="str">
        <f>IF(Pay_Num&lt;&gt;"",DATE(YEAR(C323)+VLOOKUP(Interval,LoanLookup[],4,FALSE),MONTH(C323)+VLOOKUP(Interval,LoanLookup[],2,FALSE),DAY(C323)+VLOOKUP(Interval,LoanLookup[],3,FALSE)),"")</f>
        <v/>
      </c>
      <c r="D324" s="11" t="str">
        <f t="shared" si="31"/>
        <v/>
      </c>
      <c r="E324" s="14" t="str">
        <f t="shared" si="33"/>
        <v/>
      </c>
      <c r="F324" s="83" t="e">
        <f t="shared" si="27"/>
        <v>#VALUE!</v>
      </c>
      <c r="G324" s="83"/>
      <c r="H324" s="11" t="e">
        <f t="shared" si="28"/>
        <v>#VALUE!</v>
      </c>
      <c r="I324" s="11" t="str">
        <f t="shared" si="32"/>
        <v/>
      </c>
      <c r="J324" s="10" t="str">
        <f>IF(Pay_Num&lt;&gt;"",Beg_Bal*(Interest_Rate/VLOOKUP(Interval,LoanLookup[],5,FALSE)),"")</f>
        <v/>
      </c>
      <c r="K324" s="11" t="e">
        <f t="shared" si="29"/>
        <v>#VALUE!</v>
      </c>
      <c r="L324" s="65">
        <f>SUM($J$13:$J324)</f>
        <v>0</v>
      </c>
      <c r="M324" s="65"/>
      <c r="N324" s="65"/>
      <c r="O324" s="4"/>
    </row>
    <row r="325" spans="2:15" ht="16.5" customHeight="1" x14ac:dyDescent="0.3">
      <c r="B325" s="8" t="str">
        <f t="shared" si="30"/>
        <v/>
      </c>
      <c r="C325" s="9" t="str">
        <f>IF(Pay_Num&lt;&gt;"",DATE(YEAR(C324)+VLOOKUP(Interval,LoanLookup[],4,FALSE),MONTH(C324)+VLOOKUP(Interval,LoanLookup[],2,FALSE),DAY(C324)+VLOOKUP(Interval,LoanLookup[],3,FALSE)),"")</f>
        <v/>
      </c>
      <c r="D325" s="11" t="str">
        <f t="shared" si="31"/>
        <v/>
      </c>
      <c r="E325" s="14" t="str">
        <f t="shared" si="33"/>
        <v/>
      </c>
      <c r="F325" s="83" t="e">
        <f t="shared" si="27"/>
        <v>#VALUE!</v>
      </c>
      <c r="G325" s="83"/>
      <c r="H325" s="11" t="e">
        <f t="shared" si="28"/>
        <v>#VALUE!</v>
      </c>
      <c r="I325" s="11" t="str">
        <f t="shared" si="32"/>
        <v/>
      </c>
      <c r="J325" s="10" t="str">
        <f>IF(Pay_Num&lt;&gt;"",Beg_Bal*(Interest_Rate/VLOOKUP(Interval,LoanLookup[],5,FALSE)),"")</f>
        <v/>
      </c>
      <c r="K325" s="11" t="e">
        <f t="shared" si="29"/>
        <v>#VALUE!</v>
      </c>
      <c r="L325" s="65">
        <f>SUM($J$13:$J325)</f>
        <v>0</v>
      </c>
      <c r="M325" s="65"/>
      <c r="N325" s="65"/>
      <c r="O325" s="4"/>
    </row>
    <row r="326" spans="2:15" ht="16.5" customHeight="1" x14ac:dyDescent="0.3">
      <c r="B326" s="8" t="str">
        <f t="shared" si="30"/>
        <v/>
      </c>
      <c r="C326" s="9" t="str">
        <f>IF(Pay_Num&lt;&gt;"",DATE(YEAR(C325)+VLOOKUP(Interval,LoanLookup[],4,FALSE),MONTH(C325)+VLOOKUP(Interval,LoanLookup[],2,FALSE),DAY(C325)+VLOOKUP(Interval,LoanLookup[],3,FALSE)),"")</f>
        <v/>
      </c>
      <c r="D326" s="11" t="str">
        <f t="shared" si="31"/>
        <v/>
      </c>
      <c r="E326" s="14" t="str">
        <f t="shared" si="33"/>
        <v/>
      </c>
      <c r="F326" s="83" t="e">
        <f t="shared" si="27"/>
        <v>#VALUE!</v>
      </c>
      <c r="G326" s="83"/>
      <c r="H326" s="11" t="e">
        <f t="shared" si="28"/>
        <v>#VALUE!</v>
      </c>
      <c r="I326" s="11" t="str">
        <f t="shared" si="32"/>
        <v/>
      </c>
      <c r="J326" s="10" t="str">
        <f>IF(Pay_Num&lt;&gt;"",Beg_Bal*(Interest_Rate/VLOOKUP(Interval,LoanLookup[],5,FALSE)),"")</f>
        <v/>
      </c>
      <c r="K326" s="11" t="e">
        <f t="shared" si="29"/>
        <v>#VALUE!</v>
      </c>
      <c r="L326" s="65">
        <f>SUM($J$13:$J326)</f>
        <v>0</v>
      </c>
      <c r="M326" s="65"/>
      <c r="N326" s="65"/>
      <c r="O326" s="4"/>
    </row>
    <row r="327" spans="2:15" ht="16.5" customHeight="1" x14ac:dyDescent="0.3">
      <c r="B327" s="8" t="str">
        <f t="shared" si="30"/>
        <v/>
      </c>
      <c r="C327" s="9" t="str">
        <f>IF(Pay_Num&lt;&gt;"",DATE(YEAR(C326)+VLOOKUP(Interval,LoanLookup[],4,FALSE),MONTH(C326)+VLOOKUP(Interval,LoanLookup[],2,FALSE),DAY(C326)+VLOOKUP(Interval,LoanLookup[],3,FALSE)),"")</f>
        <v/>
      </c>
      <c r="D327" s="11" t="str">
        <f t="shared" si="31"/>
        <v/>
      </c>
      <c r="E327" s="14" t="str">
        <f t="shared" si="33"/>
        <v/>
      </c>
      <c r="F327" s="83" t="e">
        <f t="shared" si="27"/>
        <v>#VALUE!</v>
      </c>
      <c r="G327" s="83"/>
      <c r="H327" s="11" t="e">
        <f t="shared" si="28"/>
        <v>#VALUE!</v>
      </c>
      <c r="I327" s="11" t="str">
        <f t="shared" si="32"/>
        <v/>
      </c>
      <c r="J327" s="10" t="str">
        <f>IF(Pay_Num&lt;&gt;"",Beg_Bal*(Interest_Rate/VLOOKUP(Interval,LoanLookup[],5,FALSE)),"")</f>
        <v/>
      </c>
      <c r="K327" s="11" t="e">
        <f t="shared" si="29"/>
        <v>#VALUE!</v>
      </c>
      <c r="L327" s="65">
        <f>SUM($J$13:$J327)</f>
        <v>0</v>
      </c>
      <c r="M327" s="65"/>
      <c r="N327" s="65"/>
      <c r="O327" s="4"/>
    </row>
    <row r="328" spans="2:15" ht="16.5" customHeight="1" x14ac:dyDescent="0.3">
      <c r="B328" s="8" t="str">
        <f t="shared" si="30"/>
        <v/>
      </c>
      <c r="C328" s="9" t="str">
        <f>IF(Pay_Num&lt;&gt;"",DATE(YEAR(C327)+VLOOKUP(Interval,LoanLookup[],4,FALSE),MONTH(C327)+VLOOKUP(Interval,LoanLookup[],2,FALSE),DAY(C327)+VLOOKUP(Interval,LoanLookup[],3,FALSE)),"")</f>
        <v/>
      </c>
      <c r="D328" s="11" t="str">
        <f t="shared" si="31"/>
        <v/>
      </c>
      <c r="E328" s="14" t="str">
        <f t="shared" si="33"/>
        <v/>
      </c>
      <c r="F328" s="83" t="e">
        <f t="shared" si="27"/>
        <v>#VALUE!</v>
      </c>
      <c r="G328" s="83"/>
      <c r="H328" s="11" t="e">
        <f t="shared" si="28"/>
        <v>#VALUE!</v>
      </c>
      <c r="I328" s="11" t="str">
        <f t="shared" si="32"/>
        <v/>
      </c>
      <c r="J328" s="10" t="str">
        <f>IF(Pay_Num&lt;&gt;"",Beg_Bal*(Interest_Rate/VLOOKUP(Interval,LoanLookup[],5,FALSE)),"")</f>
        <v/>
      </c>
      <c r="K328" s="11" t="e">
        <f t="shared" si="29"/>
        <v>#VALUE!</v>
      </c>
      <c r="L328" s="65">
        <f>SUM($J$13:$J328)</f>
        <v>0</v>
      </c>
      <c r="M328" s="65"/>
      <c r="N328" s="65"/>
      <c r="O328" s="4"/>
    </row>
    <row r="329" spans="2:15" ht="16.5" customHeight="1" x14ac:dyDescent="0.3">
      <c r="B329" s="8" t="str">
        <f t="shared" si="30"/>
        <v/>
      </c>
      <c r="C329" s="9" t="str">
        <f>IF(Pay_Num&lt;&gt;"",DATE(YEAR(C328)+VLOOKUP(Interval,LoanLookup[],4,FALSE),MONTH(C328)+VLOOKUP(Interval,LoanLookup[],2,FALSE),DAY(C328)+VLOOKUP(Interval,LoanLookup[],3,FALSE)),"")</f>
        <v/>
      </c>
      <c r="D329" s="11" t="str">
        <f t="shared" si="31"/>
        <v/>
      </c>
      <c r="E329" s="14" t="str">
        <f t="shared" si="33"/>
        <v/>
      </c>
      <c r="F329" s="83" t="e">
        <f t="shared" si="27"/>
        <v>#VALUE!</v>
      </c>
      <c r="G329" s="83"/>
      <c r="H329" s="11" t="e">
        <f t="shared" si="28"/>
        <v>#VALUE!</v>
      </c>
      <c r="I329" s="11" t="str">
        <f t="shared" si="32"/>
        <v/>
      </c>
      <c r="J329" s="10" t="str">
        <f>IF(Pay_Num&lt;&gt;"",Beg_Bal*(Interest_Rate/VLOOKUP(Interval,LoanLookup[],5,FALSE)),"")</f>
        <v/>
      </c>
      <c r="K329" s="11" t="e">
        <f t="shared" si="29"/>
        <v>#VALUE!</v>
      </c>
      <c r="L329" s="65">
        <f>SUM($J$13:$J329)</f>
        <v>0</v>
      </c>
      <c r="M329" s="65"/>
      <c r="N329" s="65"/>
      <c r="O329" s="4"/>
    </row>
    <row r="330" spans="2:15" ht="16.5" customHeight="1" x14ac:dyDescent="0.3">
      <c r="B330" s="8" t="str">
        <f t="shared" si="30"/>
        <v/>
      </c>
      <c r="C330" s="9" t="str">
        <f>IF(Pay_Num&lt;&gt;"",DATE(YEAR(C329)+VLOOKUP(Interval,LoanLookup[],4,FALSE),MONTH(C329)+VLOOKUP(Interval,LoanLookup[],2,FALSE),DAY(C329)+VLOOKUP(Interval,LoanLookup[],3,FALSE)),"")</f>
        <v/>
      </c>
      <c r="D330" s="11" t="str">
        <f t="shared" si="31"/>
        <v/>
      </c>
      <c r="E330" s="14" t="str">
        <f t="shared" si="33"/>
        <v/>
      </c>
      <c r="F330" s="83" t="e">
        <f t="shared" si="27"/>
        <v>#VALUE!</v>
      </c>
      <c r="G330" s="83"/>
      <c r="H330" s="11" t="e">
        <f t="shared" si="28"/>
        <v>#VALUE!</v>
      </c>
      <c r="I330" s="11" t="str">
        <f t="shared" si="32"/>
        <v/>
      </c>
      <c r="J330" s="10" t="str">
        <f>IF(Pay_Num&lt;&gt;"",Beg_Bal*(Interest_Rate/VLOOKUP(Interval,LoanLookup[],5,FALSE)),"")</f>
        <v/>
      </c>
      <c r="K330" s="11" t="e">
        <f t="shared" si="29"/>
        <v>#VALUE!</v>
      </c>
      <c r="L330" s="65">
        <f>SUM($J$13:$J330)</f>
        <v>0</v>
      </c>
      <c r="M330" s="65"/>
      <c r="N330" s="65"/>
      <c r="O330" s="4"/>
    </row>
    <row r="331" spans="2:15" ht="16.5" customHeight="1" x14ac:dyDescent="0.3">
      <c r="B331" s="8" t="str">
        <f t="shared" si="30"/>
        <v/>
      </c>
      <c r="C331" s="9" t="str">
        <f>IF(Pay_Num&lt;&gt;"",DATE(YEAR(C330)+VLOOKUP(Interval,LoanLookup[],4,FALSE),MONTH(C330)+VLOOKUP(Interval,LoanLookup[],2,FALSE),DAY(C330)+VLOOKUP(Interval,LoanLookup[],3,FALSE)),"")</f>
        <v/>
      </c>
      <c r="D331" s="11" t="str">
        <f t="shared" si="31"/>
        <v/>
      </c>
      <c r="E331" s="14" t="str">
        <f t="shared" si="33"/>
        <v/>
      </c>
      <c r="F331" s="83" t="e">
        <f t="shared" si="27"/>
        <v>#VALUE!</v>
      </c>
      <c r="G331" s="83"/>
      <c r="H331" s="11" t="e">
        <f t="shared" si="28"/>
        <v>#VALUE!</v>
      </c>
      <c r="I331" s="11" t="str">
        <f t="shared" si="32"/>
        <v/>
      </c>
      <c r="J331" s="10" t="str">
        <f>IF(Pay_Num&lt;&gt;"",Beg_Bal*(Interest_Rate/VLOOKUP(Interval,LoanLookup[],5,FALSE)),"")</f>
        <v/>
      </c>
      <c r="K331" s="11" t="e">
        <f t="shared" si="29"/>
        <v>#VALUE!</v>
      </c>
      <c r="L331" s="65">
        <f>SUM($J$13:$J331)</f>
        <v>0</v>
      </c>
      <c r="M331" s="65"/>
      <c r="N331" s="65"/>
      <c r="O331" s="4"/>
    </row>
    <row r="332" spans="2:15" ht="16.5" customHeight="1" x14ac:dyDescent="0.3">
      <c r="B332" s="8" t="str">
        <f t="shared" si="30"/>
        <v/>
      </c>
      <c r="C332" s="9" t="str">
        <f>IF(Pay_Num&lt;&gt;"",DATE(YEAR(C331)+VLOOKUP(Interval,LoanLookup[],4,FALSE),MONTH(C331)+VLOOKUP(Interval,LoanLookup[],2,FALSE),DAY(C331)+VLOOKUP(Interval,LoanLookup[],3,FALSE)),"")</f>
        <v/>
      </c>
      <c r="D332" s="11" t="str">
        <f t="shared" si="31"/>
        <v/>
      </c>
      <c r="E332" s="14" t="str">
        <f t="shared" si="33"/>
        <v/>
      </c>
      <c r="F332" s="83" t="e">
        <f t="shared" si="27"/>
        <v>#VALUE!</v>
      </c>
      <c r="G332" s="83"/>
      <c r="H332" s="11" t="e">
        <f t="shared" si="28"/>
        <v>#VALUE!</v>
      </c>
      <c r="I332" s="11" t="str">
        <f t="shared" si="32"/>
        <v/>
      </c>
      <c r="J332" s="10" t="str">
        <f>IF(Pay_Num&lt;&gt;"",Beg_Bal*(Interest_Rate/VLOOKUP(Interval,LoanLookup[],5,FALSE)),"")</f>
        <v/>
      </c>
      <c r="K332" s="11" t="e">
        <f t="shared" si="29"/>
        <v>#VALUE!</v>
      </c>
      <c r="L332" s="65">
        <f>SUM($J$13:$J332)</f>
        <v>0</v>
      </c>
      <c r="M332" s="65"/>
      <c r="N332" s="65"/>
      <c r="O332" s="4"/>
    </row>
    <row r="333" spans="2:15" ht="16.5" customHeight="1" x14ac:dyDescent="0.3">
      <c r="B333" s="8" t="str">
        <f t="shared" si="30"/>
        <v/>
      </c>
      <c r="C333" s="9" t="str">
        <f>IF(Pay_Num&lt;&gt;"",DATE(YEAR(C332)+VLOOKUP(Interval,LoanLookup[],4,FALSE),MONTH(C332)+VLOOKUP(Interval,LoanLookup[],2,FALSE),DAY(C332)+VLOOKUP(Interval,LoanLookup[],3,FALSE)),"")</f>
        <v/>
      </c>
      <c r="D333" s="11" t="str">
        <f t="shared" si="31"/>
        <v/>
      </c>
      <c r="E333" s="14" t="str">
        <f t="shared" si="33"/>
        <v/>
      </c>
      <c r="F333" s="83" t="e">
        <f t="shared" ref="F333:F396" si="34">IF(AND(Pay_Num&lt;&gt;"",Sched_Pay+Scheduled_Extra_Payments&lt;Beg_Bal),Scheduled_Extra_Payments,IF(AND(Pay_Num&lt;&gt;"",Beg_Bal-Sched_Pay&gt;0),Beg_Bal-Sched_Pay,IF(Pay_Num&lt;&gt;"",0,"")))</f>
        <v>#VALUE!</v>
      </c>
      <c r="G333" s="83"/>
      <c r="H333" s="11" t="e">
        <f t="shared" ref="H333:H396" si="35">IF(AND(Pay_Num&lt;&gt;"",Sched_Pay+Extra_Pay&lt;Beg_Bal),Sched_Pay+Extra_Pay,IF(Pay_Num&lt;&gt;"",Beg_Bal,""))</f>
        <v>#VALUE!</v>
      </c>
      <c r="I333" s="11" t="str">
        <f t="shared" si="32"/>
        <v/>
      </c>
      <c r="J333" s="10" t="str">
        <f>IF(Pay_Num&lt;&gt;"",Beg_Bal*(Interest_Rate/VLOOKUP(Interval,LoanLookup[],5,FALSE)),"")</f>
        <v/>
      </c>
      <c r="K333" s="11" t="e">
        <f t="shared" ref="K333:K396" si="36">IF(AND(Pay_Num&lt;&gt;"",Sched_Pay+Extra_Pay&lt;Beg_Bal),Beg_Bal-Princ,IF(Pay_Num&lt;&gt;"",0,""))</f>
        <v>#VALUE!</v>
      </c>
      <c r="L333" s="65">
        <f>SUM($J$13:$J333)</f>
        <v>0</v>
      </c>
      <c r="M333" s="65"/>
      <c r="N333" s="65"/>
      <c r="O333" s="4"/>
    </row>
    <row r="334" spans="2:15" ht="16.5" customHeight="1" x14ac:dyDescent="0.3">
      <c r="B334" s="8" t="str">
        <f t="shared" ref="B334:B397" si="37">IF(Values_Entered,B333+1,"")</f>
        <v/>
      </c>
      <c r="C334" s="9" t="str">
        <f>IF(Pay_Num&lt;&gt;"",DATE(YEAR(C333)+VLOOKUP(Interval,LoanLookup[],4,FALSE),MONTH(C333)+VLOOKUP(Interval,LoanLookup[],2,FALSE),DAY(C333)+VLOOKUP(Interval,LoanLookup[],3,FALSE)),"")</f>
        <v/>
      </c>
      <c r="D334" s="11" t="str">
        <f t="shared" ref="D334:D372" si="38">IF(Pay_Num&lt;&gt;"",K333,"")</f>
        <v/>
      </c>
      <c r="E334" s="14" t="str">
        <f t="shared" si="33"/>
        <v/>
      </c>
      <c r="F334" s="83" t="e">
        <f t="shared" si="34"/>
        <v>#VALUE!</v>
      </c>
      <c r="G334" s="83"/>
      <c r="H334" s="11" t="e">
        <f t="shared" si="35"/>
        <v>#VALUE!</v>
      </c>
      <c r="I334" s="11" t="str">
        <f t="shared" ref="I334:I397" si="39">IF(Pay_Num&lt;&gt;"",Total_Pay-Int,"")</f>
        <v/>
      </c>
      <c r="J334" s="10" t="str">
        <f>IF(Pay_Num&lt;&gt;"",Beg_Bal*(Interest_Rate/VLOOKUP(Interval,LoanLookup[],5,FALSE)),"")</f>
        <v/>
      </c>
      <c r="K334" s="11" t="e">
        <f t="shared" si="36"/>
        <v>#VALUE!</v>
      </c>
      <c r="L334" s="65">
        <f>SUM($J$13:$J334)</f>
        <v>0</v>
      </c>
      <c r="M334" s="65"/>
      <c r="N334" s="65"/>
      <c r="O334" s="4"/>
    </row>
    <row r="335" spans="2:15" ht="16.5" customHeight="1" x14ac:dyDescent="0.3">
      <c r="B335" s="8" t="str">
        <f t="shared" si="37"/>
        <v/>
      </c>
      <c r="C335" s="9" t="str">
        <f>IF(Pay_Num&lt;&gt;"",DATE(YEAR(C334)+VLOOKUP(Interval,LoanLookup[],4,FALSE),MONTH(C334)+VLOOKUP(Interval,LoanLookup[],2,FALSE),DAY(C334)+VLOOKUP(Interval,LoanLookup[],3,FALSE)),"")</f>
        <v/>
      </c>
      <c r="D335" s="11" t="str">
        <f t="shared" si="38"/>
        <v/>
      </c>
      <c r="E335" s="14" t="str">
        <f t="shared" ref="E335:E398" si="40">IF(Pay_Num&lt;&gt;"",Scheduled_Monthly_Payment,"")</f>
        <v/>
      </c>
      <c r="F335" s="83" t="e">
        <f t="shared" si="34"/>
        <v>#VALUE!</v>
      </c>
      <c r="G335" s="83"/>
      <c r="H335" s="11" t="e">
        <f t="shared" si="35"/>
        <v>#VALUE!</v>
      </c>
      <c r="I335" s="11" t="str">
        <f t="shared" si="39"/>
        <v/>
      </c>
      <c r="J335" s="10" t="str">
        <f>IF(Pay_Num&lt;&gt;"",Beg_Bal*(Interest_Rate/VLOOKUP(Interval,LoanLookup[],5,FALSE)),"")</f>
        <v/>
      </c>
      <c r="K335" s="11" t="e">
        <f t="shared" si="36"/>
        <v>#VALUE!</v>
      </c>
      <c r="L335" s="65">
        <f>SUM($J$13:$J335)</f>
        <v>0</v>
      </c>
      <c r="M335" s="65"/>
      <c r="N335" s="65"/>
      <c r="O335" s="4"/>
    </row>
    <row r="336" spans="2:15" ht="16.5" customHeight="1" x14ac:dyDescent="0.3">
      <c r="B336" s="8" t="str">
        <f t="shared" si="37"/>
        <v/>
      </c>
      <c r="C336" s="9" t="str">
        <f>IF(Pay_Num&lt;&gt;"",DATE(YEAR(C335)+VLOOKUP(Interval,LoanLookup[],4,FALSE),MONTH(C335)+VLOOKUP(Interval,LoanLookup[],2,FALSE),DAY(C335)+VLOOKUP(Interval,LoanLookup[],3,FALSE)),"")</f>
        <v/>
      </c>
      <c r="D336" s="11" t="str">
        <f t="shared" si="38"/>
        <v/>
      </c>
      <c r="E336" s="14" t="str">
        <f t="shared" si="40"/>
        <v/>
      </c>
      <c r="F336" s="83" t="e">
        <f t="shared" si="34"/>
        <v>#VALUE!</v>
      </c>
      <c r="G336" s="83"/>
      <c r="H336" s="11" t="e">
        <f t="shared" si="35"/>
        <v>#VALUE!</v>
      </c>
      <c r="I336" s="11" t="str">
        <f t="shared" si="39"/>
        <v/>
      </c>
      <c r="J336" s="10" t="str">
        <f>IF(Pay_Num&lt;&gt;"",Beg_Bal*(Interest_Rate/VLOOKUP(Interval,LoanLookup[],5,FALSE)),"")</f>
        <v/>
      </c>
      <c r="K336" s="11" t="e">
        <f t="shared" si="36"/>
        <v>#VALUE!</v>
      </c>
      <c r="L336" s="65">
        <f>SUM($J$13:$J336)</f>
        <v>0</v>
      </c>
      <c r="M336" s="65"/>
      <c r="N336" s="65"/>
      <c r="O336" s="4"/>
    </row>
    <row r="337" spans="2:15" ht="16.5" customHeight="1" x14ac:dyDescent="0.3">
      <c r="B337" s="8" t="str">
        <f t="shared" si="37"/>
        <v/>
      </c>
      <c r="C337" s="9" t="str">
        <f>IF(Pay_Num&lt;&gt;"",DATE(YEAR(C336)+VLOOKUP(Interval,LoanLookup[],4,FALSE),MONTH(C336)+VLOOKUP(Interval,LoanLookup[],2,FALSE),DAY(C336)+VLOOKUP(Interval,LoanLookup[],3,FALSE)),"")</f>
        <v/>
      </c>
      <c r="D337" s="11" t="str">
        <f t="shared" si="38"/>
        <v/>
      </c>
      <c r="E337" s="14" t="str">
        <f t="shared" si="40"/>
        <v/>
      </c>
      <c r="F337" s="83" t="e">
        <f t="shared" si="34"/>
        <v>#VALUE!</v>
      </c>
      <c r="G337" s="83"/>
      <c r="H337" s="11" t="e">
        <f t="shared" si="35"/>
        <v>#VALUE!</v>
      </c>
      <c r="I337" s="11" t="str">
        <f t="shared" si="39"/>
        <v/>
      </c>
      <c r="J337" s="10" t="str">
        <f>IF(Pay_Num&lt;&gt;"",Beg_Bal*(Interest_Rate/VLOOKUP(Interval,LoanLookup[],5,FALSE)),"")</f>
        <v/>
      </c>
      <c r="K337" s="11" t="e">
        <f t="shared" si="36"/>
        <v>#VALUE!</v>
      </c>
      <c r="L337" s="65">
        <f>SUM($J$13:$J337)</f>
        <v>0</v>
      </c>
      <c r="M337" s="65"/>
      <c r="N337" s="65"/>
      <c r="O337" s="4"/>
    </row>
    <row r="338" spans="2:15" ht="16.5" customHeight="1" x14ac:dyDescent="0.3">
      <c r="B338" s="8" t="str">
        <f t="shared" si="37"/>
        <v/>
      </c>
      <c r="C338" s="9" t="str">
        <f>IF(Pay_Num&lt;&gt;"",DATE(YEAR(C337)+VLOOKUP(Interval,LoanLookup[],4,FALSE),MONTH(C337)+VLOOKUP(Interval,LoanLookup[],2,FALSE),DAY(C337)+VLOOKUP(Interval,LoanLookup[],3,FALSE)),"")</f>
        <v/>
      </c>
      <c r="D338" s="11" t="str">
        <f t="shared" si="38"/>
        <v/>
      </c>
      <c r="E338" s="14" t="str">
        <f t="shared" si="40"/>
        <v/>
      </c>
      <c r="F338" s="83" t="e">
        <f t="shared" si="34"/>
        <v>#VALUE!</v>
      </c>
      <c r="G338" s="83"/>
      <c r="H338" s="11" t="e">
        <f t="shared" si="35"/>
        <v>#VALUE!</v>
      </c>
      <c r="I338" s="11" t="str">
        <f t="shared" si="39"/>
        <v/>
      </c>
      <c r="J338" s="10" t="str">
        <f>IF(Pay_Num&lt;&gt;"",Beg_Bal*(Interest_Rate/VLOOKUP(Interval,LoanLookup[],5,FALSE)),"")</f>
        <v/>
      </c>
      <c r="K338" s="11" t="e">
        <f t="shared" si="36"/>
        <v>#VALUE!</v>
      </c>
      <c r="L338" s="65">
        <f>SUM($J$13:$J338)</f>
        <v>0</v>
      </c>
      <c r="M338" s="65"/>
      <c r="N338" s="65"/>
      <c r="O338" s="4"/>
    </row>
    <row r="339" spans="2:15" ht="16.5" customHeight="1" x14ac:dyDescent="0.3">
      <c r="B339" s="8" t="str">
        <f t="shared" si="37"/>
        <v/>
      </c>
      <c r="C339" s="9" t="str">
        <f>IF(Pay_Num&lt;&gt;"",DATE(YEAR(C338)+VLOOKUP(Interval,LoanLookup[],4,FALSE),MONTH(C338)+VLOOKUP(Interval,LoanLookup[],2,FALSE),DAY(C338)+VLOOKUP(Interval,LoanLookup[],3,FALSE)),"")</f>
        <v/>
      </c>
      <c r="D339" s="11" t="str">
        <f t="shared" si="38"/>
        <v/>
      </c>
      <c r="E339" s="14" t="str">
        <f t="shared" si="40"/>
        <v/>
      </c>
      <c r="F339" s="83" t="e">
        <f t="shared" si="34"/>
        <v>#VALUE!</v>
      </c>
      <c r="G339" s="83"/>
      <c r="H339" s="11" t="e">
        <f t="shared" si="35"/>
        <v>#VALUE!</v>
      </c>
      <c r="I339" s="11" t="str">
        <f t="shared" si="39"/>
        <v/>
      </c>
      <c r="J339" s="10" t="str">
        <f>IF(Pay_Num&lt;&gt;"",Beg_Bal*(Interest_Rate/VLOOKUP(Interval,LoanLookup[],5,FALSE)),"")</f>
        <v/>
      </c>
      <c r="K339" s="11" t="e">
        <f t="shared" si="36"/>
        <v>#VALUE!</v>
      </c>
      <c r="L339" s="65">
        <f>SUM($J$13:$J339)</f>
        <v>0</v>
      </c>
      <c r="M339" s="65"/>
      <c r="N339" s="65"/>
      <c r="O339" s="4"/>
    </row>
    <row r="340" spans="2:15" ht="16.5" customHeight="1" x14ac:dyDescent="0.3">
      <c r="B340" s="8" t="str">
        <f t="shared" si="37"/>
        <v/>
      </c>
      <c r="C340" s="9" t="str">
        <f>IF(Pay_Num&lt;&gt;"",DATE(YEAR(C339)+VLOOKUP(Interval,LoanLookup[],4,FALSE),MONTH(C339)+VLOOKUP(Interval,LoanLookup[],2,FALSE),DAY(C339)+VLOOKUP(Interval,LoanLookup[],3,FALSE)),"")</f>
        <v/>
      </c>
      <c r="D340" s="11" t="str">
        <f t="shared" si="38"/>
        <v/>
      </c>
      <c r="E340" s="14" t="str">
        <f t="shared" si="40"/>
        <v/>
      </c>
      <c r="F340" s="83" t="e">
        <f t="shared" si="34"/>
        <v>#VALUE!</v>
      </c>
      <c r="G340" s="83"/>
      <c r="H340" s="11" t="e">
        <f t="shared" si="35"/>
        <v>#VALUE!</v>
      </c>
      <c r="I340" s="11" t="str">
        <f t="shared" si="39"/>
        <v/>
      </c>
      <c r="J340" s="10" t="str">
        <f>IF(Pay_Num&lt;&gt;"",Beg_Bal*(Interest_Rate/VLOOKUP(Interval,LoanLookup[],5,FALSE)),"")</f>
        <v/>
      </c>
      <c r="K340" s="11" t="e">
        <f t="shared" si="36"/>
        <v>#VALUE!</v>
      </c>
      <c r="L340" s="65">
        <f>SUM($J$13:$J340)</f>
        <v>0</v>
      </c>
      <c r="M340" s="65"/>
      <c r="N340" s="65"/>
      <c r="O340" s="4"/>
    </row>
    <row r="341" spans="2:15" ht="16.5" customHeight="1" x14ac:dyDescent="0.3">
      <c r="B341" s="8" t="str">
        <f t="shared" si="37"/>
        <v/>
      </c>
      <c r="C341" s="9" t="str">
        <f>IF(Pay_Num&lt;&gt;"",DATE(YEAR(C340)+VLOOKUP(Interval,LoanLookup[],4,FALSE),MONTH(C340)+VLOOKUP(Interval,LoanLookup[],2,FALSE),DAY(C340)+VLOOKUP(Interval,LoanLookup[],3,FALSE)),"")</f>
        <v/>
      </c>
      <c r="D341" s="11" t="str">
        <f t="shared" si="38"/>
        <v/>
      </c>
      <c r="E341" s="14" t="str">
        <f t="shared" si="40"/>
        <v/>
      </c>
      <c r="F341" s="83" t="e">
        <f t="shared" si="34"/>
        <v>#VALUE!</v>
      </c>
      <c r="G341" s="83"/>
      <c r="H341" s="11" t="e">
        <f t="shared" si="35"/>
        <v>#VALUE!</v>
      </c>
      <c r="I341" s="11" t="str">
        <f t="shared" si="39"/>
        <v/>
      </c>
      <c r="J341" s="10" t="str">
        <f>IF(Pay_Num&lt;&gt;"",Beg_Bal*(Interest_Rate/VLOOKUP(Interval,LoanLookup[],5,FALSE)),"")</f>
        <v/>
      </c>
      <c r="K341" s="11" t="e">
        <f t="shared" si="36"/>
        <v>#VALUE!</v>
      </c>
      <c r="L341" s="65">
        <f>SUM($J$13:$J341)</f>
        <v>0</v>
      </c>
      <c r="M341" s="65"/>
      <c r="N341" s="65"/>
      <c r="O341" s="4"/>
    </row>
    <row r="342" spans="2:15" ht="16.5" customHeight="1" x14ac:dyDescent="0.3">
      <c r="B342" s="8" t="str">
        <f t="shared" si="37"/>
        <v/>
      </c>
      <c r="C342" s="9" t="str">
        <f>IF(Pay_Num&lt;&gt;"",DATE(YEAR(C341)+VLOOKUP(Interval,LoanLookup[],4,FALSE),MONTH(C341)+VLOOKUP(Interval,LoanLookup[],2,FALSE),DAY(C341)+VLOOKUP(Interval,LoanLookup[],3,FALSE)),"")</f>
        <v/>
      </c>
      <c r="D342" s="11" t="str">
        <f t="shared" si="38"/>
        <v/>
      </c>
      <c r="E342" s="14" t="str">
        <f t="shared" si="40"/>
        <v/>
      </c>
      <c r="F342" s="83" t="e">
        <f t="shared" si="34"/>
        <v>#VALUE!</v>
      </c>
      <c r="G342" s="83"/>
      <c r="H342" s="11" t="e">
        <f t="shared" si="35"/>
        <v>#VALUE!</v>
      </c>
      <c r="I342" s="11" t="str">
        <f t="shared" si="39"/>
        <v/>
      </c>
      <c r="J342" s="10" t="str">
        <f>IF(Pay_Num&lt;&gt;"",Beg_Bal*(Interest_Rate/VLOOKUP(Interval,LoanLookup[],5,FALSE)),"")</f>
        <v/>
      </c>
      <c r="K342" s="11" t="e">
        <f t="shared" si="36"/>
        <v>#VALUE!</v>
      </c>
      <c r="L342" s="65">
        <f>SUM($J$13:$J342)</f>
        <v>0</v>
      </c>
      <c r="M342" s="65"/>
      <c r="N342" s="65"/>
      <c r="O342" s="4"/>
    </row>
    <row r="343" spans="2:15" ht="16.5" customHeight="1" x14ac:dyDescent="0.3">
      <c r="B343" s="8" t="str">
        <f t="shared" si="37"/>
        <v/>
      </c>
      <c r="C343" s="9" t="str">
        <f>IF(Pay_Num&lt;&gt;"",DATE(YEAR(C342)+VLOOKUP(Interval,LoanLookup[],4,FALSE),MONTH(C342)+VLOOKUP(Interval,LoanLookup[],2,FALSE),DAY(C342)+VLOOKUP(Interval,LoanLookup[],3,FALSE)),"")</f>
        <v/>
      </c>
      <c r="D343" s="11" t="str">
        <f t="shared" si="38"/>
        <v/>
      </c>
      <c r="E343" s="14" t="str">
        <f t="shared" si="40"/>
        <v/>
      </c>
      <c r="F343" s="83" t="e">
        <f t="shared" si="34"/>
        <v>#VALUE!</v>
      </c>
      <c r="G343" s="83"/>
      <c r="H343" s="11" t="e">
        <f t="shared" si="35"/>
        <v>#VALUE!</v>
      </c>
      <c r="I343" s="11" t="str">
        <f t="shared" si="39"/>
        <v/>
      </c>
      <c r="J343" s="10" t="str">
        <f>IF(Pay_Num&lt;&gt;"",Beg_Bal*(Interest_Rate/VLOOKUP(Interval,LoanLookup[],5,FALSE)),"")</f>
        <v/>
      </c>
      <c r="K343" s="11" t="e">
        <f t="shared" si="36"/>
        <v>#VALUE!</v>
      </c>
      <c r="L343" s="65">
        <f>SUM($J$13:$J343)</f>
        <v>0</v>
      </c>
      <c r="M343" s="65"/>
      <c r="N343" s="65"/>
      <c r="O343" s="4"/>
    </row>
    <row r="344" spans="2:15" ht="16.5" customHeight="1" x14ac:dyDescent="0.3">
      <c r="B344" s="8" t="str">
        <f t="shared" si="37"/>
        <v/>
      </c>
      <c r="C344" s="9" t="str">
        <f>IF(Pay_Num&lt;&gt;"",DATE(YEAR(C343)+VLOOKUP(Interval,LoanLookup[],4,FALSE),MONTH(C343)+VLOOKUP(Interval,LoanLookup[],2,FALSE),DAY(C343)+VLOOKUP(Interval,LoanLookup[],3,FALSE)),"")</f>
        <v/>
      </c>
      <c r="D344" s="11" t="str">
        <f t="shared" si="38"/>
        <v/>
      </c>
      <c r="E344" s="14" t="str">
        <f t="shared" si="40"/>
        <v/>
      </c>
      <c r="F344" s="83" t="e">
        <f t="shared" si="34"/>
        <v>#VALUE!</v>
      </c>
      <c r="G344" s="83"/>
      <c r="H344" s="11" t="e">
        <f t="shared" si="35"/>
        <v>#VALUE!</v>
      </c>
      <c r="I344" s="11" t="str">
        <f t="shared" si="39"/>
        <v/>
      </c>
      <c r="J344" s="10" t="str">
        <f>IF(Pay_Num&lt;&gt;"",Beg_Bal*(Interest_Rate/VLOOKUP(Interval,LoanLookup[],5,FALSE)),"")</f>
        <v/>
      </c>
      <c r="K344" s="11" t="e">
        <f t="shared" si="36"/>
        <v>#VALUE!</v>
      </c>
      <c r="L344" s="65">
        <f>SUM($J$13:$J344)</f>
        <v>0</v>
      </c>
      <c r="M344" s="65"/>
      <c r="N344" s="65"/>
      <c r="O344" s="4"/>
    </row>
    <row r="345" spans="2:15" ht="16.5" customHeight="1" x14ac:dyDescent="0.3">
      <c r="B345" s="8" t="str">
        <f t="shared" si="37"/>
        <v/>
      </c>
      <c r="C345" s="9" t="str">
        <f>IF(Pay_Num&lt;&gt;"",DATE(YEAR(C344)+VLOOKUP(Interval,LoanLookup[],4,FALSE),MONTH(C344)+VLOOKUP(Interval,LoanLookup[],2,FALSE),DAY(C344)+VLOOKUP(Interval,LoanLookup[],3,FALSE)),"")</f>
        <v/>
      </c>
      <c r="D345" s="11" t="str">
        <f t="shared" si="38"/>
        <v/>
      </c>
      <c r="E345" s="14" t="str">
        <f t="shared" si="40"/>
        <v/>
      </c>
      <c r="F345" s="83" t="e">
        <f t="shared" si="34"/>
        <v>#VALUE!</v>
      </c>
      <c r="G345" s="83"/>
      <c r="H345" s="11" t="e">
        <f t="shared" si="35"/>
        <v>#VALUE!</v>
      </c>
      <c r="I345" s="11" t="str">
        <f t="shared" si="39"/>
        <v/>
      </c>
      <c r="J345" s="10" t="str">
        <f>IF(Pay_Num&lt;&gt;"",Beg_Bal*(Interest_Rate/VLOOKUP(Interval,LoanLookup[],5,FALSE)),"")</f>
        <v/>
      </c>
      <c r="K345" s="11" t="e">
        <f t="shared" si="36"/>
        <v>#VALUE!</v>
      </c>
      <c r="L345" s="65">
        <f>SUM($J$13:$J345)</f>
        <v>0</v>
      </c>
      <c r="M345" s="65"/>
      <c r="N345" s="65"/>
      <c r="O345" s="4"/>
    </row>
    <row r="346" spans="2:15" ht="16.5" customHeight="1" x14ac:dyDescent="0.3">
      <c r="B346" s="8" t="str">
        <f t="shared" si="37"/>
        <v/>
      </c>
      <c r="C346" s="9" t="str">
        <f>IF(Pay_Num&lt;&gt;"",DATE(YEAR(C345)+VLOOKUP(Interval,LoanLookup[],4,FALSE),MONTH(C345)+VLOOKUP(Interval,LoanLookup[],2,FALSE),DAY(C345)+VLOOKUP(Interval,LoanLookup[],3,FALSE)),"")</f>
        <v/>
      </c>
      <c r="D346" s="11" t="str">
        <f t="shared" si="38"/>
        <v/>
      </c>
      <c r="E346" s="14" t="str">
        <f t="shared" si="40"/>
        <v/>
      </c>
      <c r="F346" s="83" t="e">
        <f t="shared" si="34"/>
        <v>#VALUE!</v>
      </c>
      <c r="G346" s="83"/>
      <c r="H346" s="11" t="e">
        <f t="shared" si="35"/>
        <v>#VALUE!</v>
      </c>
      <c r="I346" s="11" t="str">
        <f t="shared" si="39"/>
        <v/>
      </c>
      <c r="J346" s="10" t="str">
        <f>IF(Pay_Num&lt;&gt;"",Beg_Bal*(Interest_Rate/VLOOKUP(Interval,LoanLookup[],5,FALSE)),"")</f>
        <v/>
      </c>
      <c r="K346" s="11" t="e">
        <f t="shared" si="36"/>
        <v>#VALUE!</v>
      </c>
      <c r="L346" s="65">
        <f>SUM($J$13:$J346)</f>
        <v>0</v>
      </c>
      <c r="M346" s="65"/>
      <c r="N346" s="65"/>
      <c r="O346" s="4"/>
    </row>
    <row r="347" spans="2:15" ht="16.5" customHeight="1" x14ac:dyDescent="0.3">
      <c r="B347" s="8" t="str">
        <f t="shared" si="37"/>
        <v/>
      </c>
      <c r="C347" s="9" t="str">
        <f>IF(Pay_Num&lt;&gt;"",DATE(YEAR(C346)+VLOOKUP(Interval,LoanLookup[],4,FALSE),MONTH(C346)+VLOOKUP(Interval,LoanLookup[],2,FALSE),DAY(C346)+VLOOKUP(Interval,LoanLookup[],3,FALSE)),"")</f>
        <v/>
      </c>
      <c r="D347" s="11" t="str">
        <f t="shared" si="38"/>
        <v/>
      </c>
      <c r="E347" s="14" t="str">
        <f t="shared" si="40"/>
        <v/>
      </c>
      <c r="F347" s="83" t="e">
        <f t="shared" si="34"/>
        <v>#VALUE!</v>
      </c>
      <c r="G347" s="83"/>
      <c r="H347" s="11" t="e">
        <f t="shared" si="35"/>
        <v>#VALUE!</v>
      </c>
      <c r="I347" s="11" t="str">
        <f t="shared" si="39"/>
        <v/>
      </c>
      <c r="J347" s="10" t="str">
        <f>IF(Pay_Num&lt;&gt;"",Beg_Bal*(Interest_Rate/VLOOKUP(Interval,LoanLookup[],5,FALSE)),"")</f>
        <v/>
      </c>
      <c r="K347" s="11" t="e">
        <f t="shared" si="36"/>
        <v>#VALUE!</v>
      </c>
      <c r="L347" s="65">
        <f>SUM($J$13:$J347)</f>
        <v>0</v>
      </c>
      <c r="M347" s="65"/>
      <c r="N347" s="65"/>
      <c r="O347" s="4"/>
    </row>
    <row r="348" spans="2:15" ht="16.5" customHeight="1" x14ac:dyDescent="0.3">
      <c r="B348" s="8" t="str">
        <f t="shared" si="37"/>
        <v/>
      </c>
      <c r="C348" s="9" t="str">
        <f>IF(Pay_Num&lt;&gt;"",DATE(YEAR(C347)+VLOOKUP(Interval,LoanLookup[],4,FALSE),MONTH(C347)+VLOOKUP(Interval,LoanLookup[],2,FALSE),DAY(C347)+VLOOKUP(Interval,LoanLookup[],3,FALSE)),"")</f>
        <v/>
      </c>
      <c r="D348" s="11" t="str">
        <f t="shared" si="38"/>
        <v/>
      </c>
      <c r="E348" s="14" t="str">
        <f t="shared" si="40"/>
        <v/>
      </c>
      <c r="F348" s="83" t="e">
        <f t="shared" si="34"/>
        <v>#VALUE!</v>
      </c>
      <c r="G348" s="83"/>
      <c r="H348" s="11" t="e">
        <f t="shared" si="35"/>
        <v>#VALUE!</v>
      </c>
      <c r="I348" s="11" t="str">
        <f t="shared" si="39"/>
        <v/>
      </c>
      <c r="J348" s="10" t="str">
        <f>IF(Pay_Num&lt;&gt;"",Beg_Bal*(Interest_Rate/VLOOKUP(Interval,LoanLookup[],5,FALSE)),"")</f>
        <v/>
      </c>
      <c r="K348" s="11" t="e">
        <f t="shared" si="36"/>
        <v>#VALUE!</v>
      </c>
      <c r="L348" s="65">
        <f>SUM($J$13:$J348)</f>
        <v>0</v>
      </c>
      <c r="M348" s="65"/>
      <c r="N348" s="65"/>
      <c r="O348" s="4"/>
    </row>
    <row r="349" spans="2:15" ht="16.5" customHeight="1" x14ac:dyDescent="0.3">
      <c r="B349" s="8" t="str">
        <f t="shared" si="37"/>
        <v/>
      </c>
      <c r="C349" s="9" t="str">
        <f>IF(Pay_Num&lt;&gt;"",DATE(YEAR(C348)+VLOOKUP(Interval,LoanLookup[],4,FALSE),MONTH(C348)+VLOOKUP(Interval,LoanLookup[],2,FALSE),DAY(C348)+VLOOKUP(Interval,LoanLookup[],3,FALSE)),"")</f>
        <v/>
      </c>
      <c r="D349" s="11" t="str">
        <f t="shared" si="38"/>
        <v/>
      </c>
      <c r="E349" s="14" t="str">
        <f t="shared" si="40"/>
        <v/>
      </c>
      <c r="F349" s="83" t="e">
        <f t="shared" si="34"/>
        <v>#VALUE!</v>
      </c>
      <c r="G349" s="83"/>
      <c r="H349" s="11" t="e">
        <f t="shared" si="35"/>
        <v>#VALUE!</v>
      </c>
      <c r="I349" s="11" t="str">
        <f t="shared" si="39"/>
        <v/>
      </c>
      <c r="J349" s="10" t="str">
        <f>IF(Pay_Num&lt;&gt;"",Beg_Bal*(Interest_Rate/VLOOKUP(Interval,LoanLookup[],5,FALSE)),"")</f>
        <v/>
      </c>
      <c r="K349" s="11" t="e">
        <f t="shared" si="36"/>
        <v>#VALUE!</v>
      </c>
      <c r="L349" s="65">
        <f>SUM($J$13:$J349)</f>
        <v>0</v>
      </c>
      <c r="M349" s="65"/>
      <c r="N349" s="65"/>
      <c r="O349" s="4"/>
    </row>
    <row r="350" spans="2:15" ht="16.5" customHeight="1" x14ac:dyDescent="0.3">
      <c r="B350" s="8" t="str">
        <f t="shared" si="37"/>
        <v/>
      </c>
      <c r="C350" s="9" t="str">
        <f>IF(Pay_Num&lt;&gt;"",DATE(YEAR(C349)+VLOOKUP(Interval,LoanLookup[],4,FALSE),MONTH(C349)+VLOOKUP(Interval,LoanLookup[],2,FALSE),DAY(C349)+VLOOKUP(Interval,LoanLookup[],3,FALSE)),"")</f>
        <v/>
      </c>
      <c r="D350" s="11" t="str">
        <f t="shared" si="38"/>
        <v/>
      </c>
      <c r="E350" s="14" t="str">
        <f t="shared" si="40"/>
        <v/>
      </c>
      <c r="F350" s="83" t="e">
        <f t="shared" si="34"/>
        <v>#VALUE!</v>
      </c>
      <c r="G350" s="83"/>
      <c r="H350" s="11" t="e">
        <f t="shared" si="35"/>
        <v>#VALUE!</v>
      </c>
      <c r="I350" s="11" t="str">
        <f t="shared" si="39"/>
        <v/>
      </c>
      <c r="J350" s="10" t="str">
        <f>IF(Pay_Num&lt;&gt;"",Beg_Bal*(Interest_Rate/VLOOKUP(Interval,LoanLookup[],5,FALSE)),"")</f>
        <v/>
      </c>
      <c r="K350" s="11" t="e">
        <f t="shared" si="36"/>
        <v>#VALUE!</v>
      </c>
      <c r="L350" s="65">
        <f>SUM($J$13:$J350)</f>
        <v>0</v>
      </c>
      <c r="M350" s="65"/>
      <c r="N350" s="65"/>
      <c r="O350" s="4"/>
    </row>
    <row r="351" spans="2:15" ht="16.5" customHeight="1" x14ac:dyDescent="0.3">
      <c r="B351" s="8" t="str">
        <f t="shared" si="37"/>
        <v/>
      </c>
      <c r="C351" s="9" t="str">
        <f>IF(Pay_Num&lt;&gt;"",DATE(YEAR(C350)+VLOOKUP(Interval,LoanLookup[],4,FALSE),MONTH(C350)+VLOOKUP(Interval,LoanLookup[],2,FALSE),DAY(C350)+VLOOKUP(Interval,LoanLookup[],3,FALSE)),"")</f>
        <v/>
      </c>
      <c r="D351" s="11" t="str">
        <f t="shared" si="38"/>
        <v/>
      </c>
      <c r="E351" s="14" t="str">
        <f t="shared" si="40"/>
        <v/>
      </c>
      <c r="F351" s="83" t="e">
        <f t="shared" si="34"/>
        <v>#VALUE!</v>
      </c>
      <c r="G351" s="83"/>
      <c r="H351" s="11" t="e">
        <f t="shared" si="35"/>
        <v>#VALUE!</v>
      </c>
      <c r="I351" s="11" t="str">
        <f t="shared" si="39"/>
        <v/>
      </c>
      <c r="J351" s="10" t="str">
        <f>IF(Pay_Num&lt;&gt;"",Beg_Bal*(Interest_Rate/VLOOKUP(Interval,LoanLookup[],5,FALSE)),"")</f>
        <v/>
      </c>
      <c r="K351" s="11" t="e">
        <f t="shared" si="36"/>
        <v>#VALUE!</v>
      </c>
      <c r="L351" s="65">
        <f>SUM($J$13:$J351)</f>
        <v>0</v>
      </c>
      <c r="M351" s="65"/>
      <c r="N351" s="65"/>
      <c r="O351" s="4"/>
    </row>
    <row r="352" spans="2:15" ht="16.5" customHeight="1" x14ac:dyDescent="0.3">
      <c r="B352" s="8" t="str">
        <f t="shared" si="37"/>
        <v/>
      </c>
      <c r="C352" s="9" t="str">
        <f>IF(Pay_Num&lt;&gt;"",DATE(YEAR(C351)+VLOOKUP(Interval,LoanLookup[],4,FALSE),MONTH(C351)+VLOOKUP(Interval,LoanLookup[],2,FALSE),DAY(C351)+VLOOKUP(Interval,LoanLookup[],3,FALSE)),"")</f>
        <v/>
      </c>
      <c r="D352" s="11" t="str">
        <f t="shared" si="38"/>
        <v/>
      </c>
      <c r="E352" s="14" t="str">
        <f t="shared" si="40"/>
        <v/>
      </c>
      <c r="F352" s="83" t="e">
        <f t="shared" si="34"/>
        <v>#VALUE!</v>
      </c>
      <c r="G352" s="83"/>
      <c r="H352" s="11" t="e">
        <f t="shared" si="35"/>
        <v>#VALUE!</v>
      </c>
      <c r="I352" s="11" t="str">
        <f t="shared" si="39"/>
        <v/>
      </c>
      <c r="J352" s="10" t="str">
        <f>IF(Pay_Num&lt;&gt;"",Beg_Bal*(Interest_Rate/VLOOKUP(Interval,LoanLookup[],5,FALSE)),"")</f>
        <v/>
      </c>
      <c r="K352" s="11" t="e">
        <f t="shared" si="36"/>
        <v>#VALUE!</v>
      </c>
      <c r="L352" s="65">
        <f>SUM($J$13:$J352)</f>
        <v>0</v>
      </c>
      <c r="M352" s="65"/>
      <c r="N352" s="65"/>
      <c r="O352" s="4"/>
    </row>
    <row r="353" spans="2:15" ht="16.5" customHeight="1" x14ac:dyDescent="0.3">
      <c r="B353" s="8" t="str">
        <f t="shared" si="37"/>
        <v/>
      </c>
      <c r="C353" s="9" t="str">
        <f>IF(Pay_Num&lt;&gt;"",DATE(YEAR(C352)+VLOOKUP(Interval,LoanLookup[],4,FALSE),MONTH(C352)+VLOOKUP(Interval,LoanLookup[],2,FALSE),DAY(C352)+VLOOKUP(Interval,LoanLookup[],3,FALSE)),"")</f>
        <v/>
      </c>
      <c r="D353" s="11" t="str">
        <f t="shared" si="38"/>
        <v/>
      </c>
      <c r="E353" s="14" t="str">
        <f t="shared" si="40"/>
        <v/>
      </c>
      <c r="F353" s="83" t="e">
        <f t="shared" si="34"/>
        <v>#VALUE!</v>
      </c>
      <c r="G353" s="83"/>
      <c r="H353" s="11" t="e">
        <f t="shared" si="35"/>
        <v>#VALUE!</v>
      </c>
      <c r="I353" s="11" t="str">
        <f t="shared" si="39"/>
        <v/>
      </c>
      <c r="J353" s="10" t="str">
        <f>IF(Pay_Num&lt;&gt;"",Beg_Bal*(Interest_Rate/VLOOKUP(Interval,LoanLookup[],5,FALSE)),"")</f>
        <v/>
      </c>
      <c r="K353" s="11" t="e">
        <f t="shared" si="36"/>
        <v>#VALUE!</v>
      </c>
      <c r="L353" s="65">
        <f>SUM($J$13:$J353)</f>
        <v>0</v>
      </c>
      <c r="M353" s="65"/>
      <c r="N353" s="65"/>
      <c r="O353" s="4"/>
    </row>
    <row r="354" spans="2:15" ht="16.5" customHeight="1" x14ac:dyDescent="0.3">
      <c r="B354" s="8" t="str">
        <f t="shared" si="37"/>
        <v/>
      </c>
      <c r="C354" s="9" t="str">
        <f>IF(Pay_Num&lt;&gt;"",DATE(YEAR(C353)+VLOOKUP(Interval,LoanLookup[],4,FALSE),MONTH(C353)+VLOOKUP(Interval,LoanLookup[],2,FALSE),DAY(C353)+VLOOKUP(Interval,LoanLookup[],3,FALSE)),"")</f>
        <v/>
      </c>
      <c r="D354" s="11" t="str">
        <f t="shared" si="38"/>
        <v/>
      </c>
      <c r="E354" s="14" t="str">
        <f t="shared" si="40"/>
        <v/>
      </c>
      <c r="F354" s="83" t="e">
        <f t="shared" si="34"/>
        <v>#VALUE!</v>
      </c>
      <c r="G354" s="83"/>
      <c r="H354" s="11" t="e">
        <f t="shared" si="35"/>
        <v>#VALUE!</v>
      </c>
      <c r="I354" s="11" t="str">
        <f t="shared" si="39"/>
        <v/>
      </c>
      <c r="J354" s="10" t="str">
        <f>IF(Pay_Num&lt;&gt;"",Beg_Bal*(Interest_Rate/VLOOKUP(Interval,LoanLookup[],5,FALSE)),"")</f>
        <v/>
      </c>
      <c r="K354" s="11" t="e">
        <f t="shared" si="36"/>
        <v>#VALUE!</v>
      </c>
      <c r="L354" s="65">
        <f>SUM($J$13:$J354)</f>
        <v>0</v>
      </c>
      <c r="M354" s="65"/>
      <c r="N354" s="65"/>
      <c r="O354" s="4"/>
    </row>
    <row r="355" spans="2:15" ht="16.5" customHeight="1" x14ac:dyDescent="0.3">
      <c r="B355" s="8" t="str">
        <f t="shared" si="37"/>
        <v/>
      </c>
      <c r="C355" s="9" t="str">
        <f>IF(Pay_Num&lt;&gt;"",DATE(YEAR(C354)+VLOOKUP(Interval,LoanLookup[],4,FALSE),MONTH(C354)+VLOOKUP(Interval,LoanLookup[],2,FALSE),DAY(C354)+VLOOKUP(Interval,LoanLookup[],3,FALSE)),"")</f>
        <v/>
      </c>
      <c r="D355" s="11" t="str">
        <f t="shared" si="38"/>
        <v/>
      </c>
      <c r="E355" s="14" t="str">
        <f t="shared" si="40"/>
        <v/>
      </c>
      <c r="F355" s="83" t="e">
        <f t="shared" si="34"/>
        <v>#VALUE!</v>
      </c>
      <c r="G355" s="83"/>
      <c r="H355" s="11" t="e">
        <f t="shared" si="35"/>
        <v>#VALUE!</v>
      </c>
      <c r="I355" s="11" t="str">
        <f t="shared" si="39"/>
        <v/>
      </c>
      <c r="J355" s="10" t="str">
        <f>IF(Pay_Num&lt;&gt;"",Beg_Bal*(Interest_Rate/VLOOKUP(Interval,LoanLookup[],5,FALSE)),"")</f>
        <v/>
      </c>
      <c r="K355" s="11" t="e">
        <f t="shared" si="36"/>
        <v>#VALUE!</v>
      </c>
      <c r="L355" s="65">
        <f>SUM($J$13:$J355)</f>
        <v>0</v>
      </c>
      <c r="M355" s="65"/>
      <c r="N355" s="65"/>
      <c r="O355" s="4"/>
    </row>
    <row r="356" spans="2:15" ht="16.5" customHeight="1" x14ac:dyDescent="0.3">
      <c r="B356" s="8" t="str">
        <f t="shared" si="37"/>
        <v/>
      </c>
      <c r="C356" s="9" t="str">
        <f>IF(Pay_Num&lt;&gt;"",DATE(YEAR(C355)+VLOOKUP(Interval,LoanLookup[],4,FALSE),MONTH(C355)+VLOOKUP(Interval,LoanLookup[],2,FALSE),DAY(C355)+VLOOKUP(Interval,LoanLookup[],3,FALSE)),"")</f>
        <v/>
      </c>
      <c r="D356" s="11" t="str">
        <f t="shared" si="38"/>
        <v/>
      </c>
      <c r="E356" s="14" t="str">
        <f t="shared" si="40"/>
        <v/>
      </c>
      <c r="F356" s="83" t="e">
        <f t="shared" si="34"/>
        <v>#VALUE!</v>
      </c>
      <c r="G356" s="83"/>
      <c r="H356" s="11" t="e">
        <f t="shared" si="35"/>
        <v>#VALUE!</v>
      </c>
      <c r="I356" s="11" t="str">
        <f t="shared" si="39"/>
        <v/>
      </c>
      <c r="J356" s="10" t="str">
        <f>IF(Pay_Num&lt;&gt;"",Beg_Bal*(Interest_Rate/VLOOKUP(Interval,LoanLookup[],5,FALSE)),"")</f>
        <v/>
      </c>
      <c r="K356" s="11" t="e">
        <f t="shared" si="36"/>
        <v>#VALUE!</v>
      </c>
      <c r="L356" s="65">
        <f>SUM($J$13:$J356)</f>
        <v>0</v>
      </c>
      <c r="M356" s="65"/>
      <c r="N356" s="65"/>
      <c r="O356" s="4"/>
    </row>
    <row r="357" spans="2:15" ht="16.5" customHeight="1" x14ac:dyDescent="0.3">
      <c r="B357" s="8" t="str">
        <f t="shared" si="37"/>
        <v/>
      </c>
      <c r="C357" s="9" t="str">
        <f>IF(Pay_Num&lt;&gt;"",DATE(YEAR(C356)+VLOOKUP(Interval,LoanLookup[],4,FALSE),MONTH(C356)+VLOOKUP(Interval,LoanLookup[],2,FALSE),DAY(C356)+VLOOKUP(Interval,LoanLookup[],3,FALSE)),"")</f>
        <v/>
      </c>
      <c r="D357" s="11" t="str">
        <f t="shared" si="38"/>
        <v/>
      </c>
      <c r="E357" s="14" t="str">
        <f t="shared" si="40"/>
        <v/>
      </c>
      <c r="F357" s="83" t="e">
        <f t="shared" si="34"/>
        <v>#VALUE!</v>
      </c>
      <c r="G357" s="83"/>
      <c r="H357" s="11" t="e">
        <f t="shared" si="35"/>
        <v>#VALUE!</v>
      </c>
      <c r="I357" s="11" t="str">
        <f t="shared" si="39"/>
        <v/>
      </c>
      <c r="J357" s="10" t="str">
        <f>IF(Pay_Num&lt;&gt;"",Beg_Bal*(Interest_Rate/VLOOKUP(Interval,LoanLookup[],5,FALSE)),"")</f>
        <v/>
      </c>
      <c r="K357" s="11" t="e">
        <f t="shared" si="36"/>
        <v>#VALUE!</v>
      </c>
      <c r="L357" s="65">
        <f>SUM($J$13:$J357)</f>
        <v>0</v>
      </c>
      <c r="M357" s="65"/>
      <c r="N357" s="65"/>
      <c r="O357" s="4"/>
    </row>
    <row r="358" spans="2:15" ht="16.5" customHeight="1" x14ac:dyDescent="0.3">
      <c r="B358" s="8" t="str">
        <f t="shared" si="37"/>
        <v/>
      </c>
      <c r="C358" s="9" t="str">
        <f>IF(Pay_Num&lt;&gt;"",DATE(YEAR(C357)+VLOOKUP(Interval,LoanLookup[],4,FALSE),MONTH(C357)+VLOOKUP(Interval,LoanLookup[],2,FALSE),DAY(C357)+VLOOKUP(Interval,LoanLookup[],3,FALSE)),"")</f>
        <v/>
      </c>
      <c r="D358" s="11" t="str">
        <f t="shared" si="38"/>
        <v/>
      </c>
      <c r="E358" s="14" t="str">
        <f t="shared" si="40"/>
        <v/>
      </c>
      <c r="F358" s="83" t="e">
        <f t="shared" si="34"/>
        <v>#VALUE!</v>
      </c>
      <c r="G358" s="83"/>
      <c r="H358" s="11" t="e">
        <f t="shared" si="35"/>
        <v>#VALUE!</v>
      </c>
      <c r="I358" s="11" t="str">
        <f t="shared" si="39"/>
        <v/>
      </c>
      <c r="J358" s="10" t="str">
        <f>IF(Pay_Num&lt;&gt;"",Beg_Bal*(Interest_Rate/VLOOKUP(Interval,LoanLookup[],5,FALSE)),"")</f>
        <v/>
      </c>
      <c r="K358" s="11" t="e">
        <f t="shared" si="36"/>
        <v>#VALUE!</v>
      </c>
      <c r="L358" s="65">
        <f>SUM($J$13:$J358)</f>
        <v>0</v>
      </c>
      <c r="M358" s="65"/>
      <c r="N358" s="65"/>
      <c r="O358" s="4"/>
    </row>
    <row r="359" spans="2:15" ht="16.5" customHeight="1" x14ac:dyDescent="0.3">
      <c r="B359" s="8" t="str">
        <f t="shared" si="37"/>
        <v/>
      </c>
      <c r="C359" s="9" t="str">
        <f>IF(Pay_Num&lt;&gt;"",DATE(YEAR(C358)+VLOOKUP(Interval,LoanLookup[],4,FALSE),MONTH(C358)+VLOOKUP(Interval,LoanLookup[],2,FALSE),DAY(C358)+VLOOKUP(Interval,LoanLookup[],3,FALSE)),"")</f>
        <v/>
      </c>
      <c r="D359" s="11" t="str">
        <f t="shared" si="38"/>
        <v/>
      </c>
      <c r="E359" s="14" t="str">
        <f t="shared" si="40"/>
        <v/>
      </c>
      <c r="F359" s="83" t="e">
        <f t="shared" si="34"/>
        <v>#VALUE!</v>
      </c>
      <c r="G359" s="83"/>
      <c r="H359" s="11" t="e">
        <f t="shared" si="35"/>
        <v>#VALUE!</v>
      </c>
      <c r="I359" s="11" t="str">
        <f t="shared" si="39"/>
        <v/>
      </c>
      <c r="J359" s="10" t="str">
        <f>IF(Pay_Num&lt;&gt;"",Beg_Bal*(Interest_Rate/VLOOKUP(Interval,LoanLookup[],5,FALSE)),"")</f>
        <v/>
      </c>
      <c r="K359" s="11" t="e">
        <f t="shared" si="36"/>
        <v>#VALUE!</v>
      </c>
      <c r="L359" s="65">
        <f>SUM($J$13:$J359)</f>
        <v>0</v>
      </c>
      <c r="M359" s="65"/>
      <c r="N359" s="65"/>
      <c r="O359" s="4"/>
    </row>
    <row r="360" spans="2:15" ht="16.5" customHeight="1" x14ac:dyDescent="0.3">
      <c r="B360" s="8" t="str">
        <f t="shared" si="37"/>
        <v/>
      </c>
      <c r="C360" s="9" t="str">
        <f>IF(Pay_Num&lt;&gt;"",DATE(YEAR(C359)+VLOOKUP(Interval,LoanLookup[],4,FALSE),MONTH(C359)+VLOOKUP(Interval,LoanLookup[],2,FALSE),DAY(C359)+VLOOKUP(Interval,LoanLookup[],3,FALSE)),"")</f>
        <v/>
      </c>
      <c r="D360" s="11" t="str">
        <f t="shared" si="38"/>
        <v/>
      </c>
      <c r="E360" s="14" t="str">
        <f t="shared" si="40"/>
        <v/>
      </c>
      <c r="F360" s="83" t="e">
        <f t="shared" si="34"/>
        <v>#VALUE!</v>
      </c>
      <c r="G360" s="83"/>
      <c r="H360" s="11" t="e">
        <f t="shared" si="35"/>
        <v>#VALUE!</v>
      </c>
      <c r="I360" s="11" t="str">
        <f t="shared" si="39"/>
        <v/>
      </c>
      <c r="J360" s="10" t="str">
        <f>IF(Pay_Num&lt;&gt;"",Beg_Bal*(Interest_Rate/VLOOKUP(Interval,LoanLookup[],5,FALSE)),"")</f>
        <v/>
      </c>
      <c r="K360" s="11" t="e">
        <f t="shared" si="36"/>
        <v>#VALUE!</v>
      </c>
      <c r="L360" s="65">
        <f>SUM($J$13:$J360)</f>
        <v>0</v>
      </c>
      <c r="M360" s="65"/>
      <c r="N360" s="65"/>
      <c r="O360" s="4"/>
    </row>
    <row r="361" spans="2:15" ht="16.5" customHeight="1" x14ac:dyDescent="0.3">
      <c r="B361" s="8" t="str">
        <f t="shared" si="37"/>
        <v/>
      </c>
      <c r="C361" s="9" t="str">
        <f>IF(Pay_Num&lt;&gt;"",DATE(YEAR(C360)+VLOOKUP(Interval,LoanLookup[],4,FALSE),MONTH(C360)+VLOOKUP(Interval,LoanLookup[],2,FALSE),DAY(C360)+VLOOKUP(Interval,LoanLookup[],3,FALSE)),"")</f>
        <v/>
      </c>
      <c r="D361" s="11" t="str">
        <f t="shared" si="38"/>
        <v/>
      </c>
      <c r="E361" s="14" t="str">
        <f t="shared" si="40"/>
        <v/>
      </c>
      <c r="F361" s="83" t="e">
        <f t="shared" si="34"/>
        <v>#VALUE!</v>
      </c>
      <c r="G361" s="83"/>
      <c r="H361" s="11" t="e">
        <f t="shared" si="35"/>
        <v>#VALUE!</v>
      </c>
      <c r="I361" s="11" t="str">
        <f t="shared" si="39"/>
        <v/>
      </c>
      <c r="J361" s="10" t="str">
        <f>IF(Pay_Num&lt;&gt;"",Beg_Bal*(Interest_Rate/VLOOKUP(Interval,LoanLookup[],5,FALSE)),"")</f>
        <v/>
      </c>
      <c r="K361" s="11" t="e">
        <f t="shared" si="36"/>
        <v>#VALUE!</v>
      </c>
      <c r="L361" s="65">
        <f>SUM($J$13:$J361)</f>
        <v>0</v>
      </c>
      <c r="M361" s="65"/>
      <c r="N361" s="65"/>
      <c r="O361" s="4"/>
    </row>
    <row r="362" spans="2:15" ht="16.5" customHeight="1" x14ac:dyDescent="0.3">
      <c r="B362" s="8" t="str">
        <f t="shared" si="37"/>
        <v/>
      </c>
      <c r="C362" s="9" t="str">
        <f>IF(Pay_Num&lt;&gt;"",DATE(YEAR(C361)+VLOOKUP(Interval,LoanLookup[],4,FALSE),MONTH(C361)+VLOOKUP(Interval,LoanLookup[],2,FALSE),DAY(C361)+VLOOKUP(Interval,LoanLookup[],3,FALSE)),"")</f>
        <v/>
      </c>
      <c r="D362" s="11" t="str">
        <f t="shared" si="38"/>
        <v/>
      </c>
      <c r="E362" s="14" t="str">
        <f t="shared" si="40"/>
        <v/>
      </c>
      <c r="F362" s="83" t="e">
        <f t="shared" si="34"/>
        <v>#VALUE!</v>
      </c>
      <c r="G362" s="83"/>
      <c r="H362" s="11" t="e">
        <f t="shared" si="35"/>
        <v>#VALUE!</v>
      </c>
      <c r="I362" s="11" t="str">
        <f t="shared" si="39"/>
        <v/>
      </c>
      <c r="J362" s="10" t="str">
        <f>IF(Pay_Num&lt;&gt;"",Beg_Bal*(Interest_Rate/VLOOKUP(Interval,LoanLookup[],5,FALSE)),"")</f>
        <v/>
      </c>
      <c r="K362" s="11" t="e">
        <f t="shared" si="36"/>
        <v>#VALUE!</v>
      </c>
      <c r="L362" s="65">
        <f>SUM($J$13:$J362)</f>
        <v>0</v>
      </c>
      <c r="M362" s="65"/>
      <c r="N362" s="65"/>
      <c r="O362" s="4"/>
    </row>
    <row r="363" spans="2:15" ht="16.5" customHeight="1" x14ac:dyDescent="0.3">
      <c r="B363" s="8" t="str">
        <f t="shared" si="37"/>
        <v/>
      </c>
      <c r="C363" s="9" t="str">
        <f>IF(Pay_Num&lt;&gt;"",DATE(YEAR(C362)+VLOOKUP(Interval,LoanLookup[],4,FALSE),MONTH(C362)+VLOOKUP(Interval,LoanLookup[],2,FALSE),DAY(C362)+VLOOKUP(Interval,LoanLookup[],3,FALSE)),"")</f>
        <v/>
      </c>
      <c r="D363" s="11" t="str">
        <f t="shared" si="38"/>
        <v/>
      </c>
      <c r="E363" s="14" t="str">
        <f t="shared" si="40"/>
        <v/>
      </c>
      <c r="F363" s="83" t="e">
        <f t="shared" si="34"/>
        <v>#VALUE!</v>
      </c>
      <c r="G363" s="83"/>
      <c r="H363" s="11" t="e">
        <f t="shared" si="35"/>
        <v>#VALUE!</v>
      </c>
      <c r="I363" s="11" t="str">
        <f t="shared" si="39"/>
        <v/>
      </c>
      <c r="J363" s="10" t="str">
        <f>IF(Pay_Num&lt;&gt;"",Beg_Bal*(Interest_Rate/VLOOKUP(Interval,LoanLookup[],5,FALSE)),"")</f>
        <v/>
      </c>
      <c r="K363" s="11" t="e">
        <f t="shared" si="36"/>
        <v>#VALUE!</v>
      </c>
      <c r="L363" s="65">
        <f>SUM($J$13:$J363)</f>
        <v>0</v>
      </c>
      <c r="M363" s="65"/>
      <c r="N363" s="65"/>
      <c r="O363" s="4"/>
    </row>
    <row r="364" spans="2:15" ht="16.5" customHeight="1" x14ac:dyDescent="0.3">
      <c r="B364" s="8" t="str">
        <f t="shared" si="37"/>
        <v/>
      </c>
      <c r="C364" s="9" t="str">
        <f>IF(Pay_Num&lt;&gt;"",DATE(YEAR(C363)+VLOOKUP(Interval,LoanLookup[],4,FALSE),MONTH(C363)+VLOOKUP(Interval,LoanLookup[],2,FALSE),DAY(C363)+VLOOKUP(Interval,LoanLookup[],3,FALSE)),"")</f>
        <v/>
      </c>
      <c r="D364" s="11" t="str">
        <f t="shared" si="38"/>
        <v/>
      </c>
      <c r="E364" s="14" t="str">
        <f t="shared" si="40"/>
        <v/>
      </c>
      <c r="F364" s="83" t="e">
        <f t="shared" si="34"/>
        <v>#VALUE!</v>
      </c>
      <c r="G364" s="83"/>
      <c r="H364" s="11" t="e">
        <f t="shared" si="35"/>
        <v>#VALUE!</v>
      </c>
      <c r="I364" s="11" t="str">
        <f t="shared" si="39"/>
        <v/>
      </c>
      <c r="J364" s="10" t="str">
        <f>IF(Pay_Num&lt;&gt;"",Beg_Bal*(Interest_Rate/VLOOKUP(Interval,LoanLookup[],5,FALSE)),"")</f>
        <v/>
      </c>
      <c r="K364" s="11" t="e">
        <f t="shared" si="36"/>
        <v>#VALUE!</v>
      </c>
      <c r="L364" s="65">
        <f>SUM($J$13:$J364)</f>
        <v>0</v>
      </c>
      <c r="M364" s="65"/>
      <c r="N364" s="65"/>
      <c r="O364" s="4"/>
    </row>
    <row r="365" spans="2:15" ht="16.5" customHeight="1" x14ac:dyDescent="0.3">
      <c r="B365" s="8" t="str">
        <f t="shared" si="37"/>
        <v/>
      </c>
      <c r="C365" s="9" t="str">
        <f>IF(Pay_Num&lt;&gt;"",DATE(YEAR(C364)+VLOOKUP(Interval,LoanLookup[],4,FALSE),MONTH(C364)+VLOOKUP(Interval,LoanLookup[],2,FALSE),DAY(C364)+VLOOKUP(Interval,LoanLookup[],3,FALSE)),"")</f>
        <v/>
      </c>
      <c r="D365" s="11" t="str">
        <f t="shared" si="38"/>
        <v/>
      </c>
      <c r="E365" s="14" t="str">
        <f t="shared" si="40"/>
        <v/>
      </c>
      <c r="F365" s="83" t="e">
        <f t="shared" si="34"/>
        <v>#VALUE!</v>
      </c>
      <c r="G365" s="83"/>
      <c r="H365" s="11" t="e">
        <f t="shared" si="35"/>
        <v>#VALUE!</v>
      </c>
      <c r="I365" s="11" t="str">
        <f t="shared" si="39"/>
        <v/>
      </c>
      <c r="J365" s="10" t="str">
        <f>IF(Pay_Num&lt;&gt;"",Beg_Bal*(Interest_Rate/VLOOKUP(Interval,LoanLookup[],5,FALSE)),"")</f>
        <v/>
      </c>
      <c r="K365" s="11" t="e">
        <f t="shared" si="36"/>
        <v>#VALUE!</v>
      </c>
      <c r="L365" s="65">
        <f>SUM($J$13:$J365)</f>
        <v>0</v>
      </c>
      <c r="M365" s="65"/>
      <c r="N365" s="65"/>
      <c r="O365" s="4"/>
    </row>
    <row r="366" spans="2:15" ht="16.5" customHeight="1" x14ac:dyDescent="0.3">
      <c r="B366" s="8" t="str">
        <f t="shared" si="37"/>
        <v/>
      </c>
      <c r="C366" s="9" t="str">
        <f>IF(Pay_Num&lt;&gt;"",DATE(YEAR(C365)+VLOOKUP(Interval,LoanLookup[],4,FALSE),MONTH(C365)+VLOOKUP(Interval,LoanLookup[],2,FALSE),DAY(C365)+VLOOKUP(Interval,LoanLookup[],3,FALSE)),"")</f>
        <v/>
      </c>
      <c r="D366" s="11" t="str">
        <f t="shared" si="38"/>
        <v/>
      </c>
      <c r="E366" s="14" t="str">
        <f t="shared" si="40"/>
        <v/>
      </c>
      <c r="F366" s="83" t="e">
        <f t="shared" si="34"/>
        <v>#VALUE!</v>
      </c>
      <c r="G366" s="83"/>
      <c r="H366" s="11" t="e">
        <f t="shared" si="35"/>
        <v>#VALUE!</v>
      </c>
      <c r="I366" s="11" t="str">
        <f t="shared" si="39"/>
        <v/>
      </c>
      <c r="J366" s="10" t="str">
        <f>IF(Pay_Num&lt;&gt;"",Beg_Bal*(Interest_Rate/VLOOKUP(Interval,LoanLookup[],5,FALSE)),"")</f>
        <v/>
      </c>
      <c r="K366" s="11" t="e">
        <f t="shared" si="36"/>
        <v>#VALUE!</v>
      </c>
      <c r="L366" s="65">
        <f>SUM($J$13:$J366)</f>
        <v>0</v>
      </c>
      <c r="M366" s="65"/>
      <c r="N366" s="65"/>
      <c r="O366" s="4"/>
    </row>
    <row r="367" spans="2:15" ht="16.5" customHeight="1" x14ac:dyDescent="0.3">
      <c r="B367" s="8" t="str">
        <f t="shared" si="37"/>
        <v/>
      </c>
      <c r="C367" s="9" t="str">
        <f>IF(Pay_Num&lt;&gt;"",DATE(YEAR(C366)+VLOOKUP(Interval,LoanLookup[],4,FALSE),MONTH(C366)+VLOOKUP(Interval,LoanLookup[],2,FALSE),DAY(C366)+VLOOKUP(Interval,LoanLookup[],3,FALSE)),"")</f>
        <v/>
      </c>
      <c r="D367" s="11" t="str">
        <f t="shared" si="38"/>
        <v/>
      </c>
      <c r="E367" s="14" t="str">
        <f t="shared" si="40"/>
        <v/>
      </c>
      <c r="F367" s="83" t="e">
        <f t="shared" si="34"/>
        <v>#VALUE!</v>
      </c>
      <c r="G367" s="83"/>
      <c r="H367" s="11" t="e">
        <f t="shared" si="35"/>
        <v>#VALUE!</v>
      </c>
      <c r="I367" s="11" t="str">
        <f t="shared" si="39"/>
        <v/>
      </c>
      <c r="J367" s="10" t="str">
        <f>IF(Pay_Num&lt;&gt;"",Beg_Bal*(Interest_Rate/VLOOKUP(Interval,LoanLookup[],5,FALSE)),"")</f>
        <v/>
      </c>
      <c r="K367" s="11" t="e">
        <f t="shared" si="36"/>
        <v>#VALUE!</v>
      </c>
      <c r="L367" s="65">
        <f>SUM($J$13:$J367)</f>
        <v>0</v>
      </c>
      <c r="M367" s="65"/>
      <c r="N367" s="65"/>
      <c r="O367" s="4"/>
    </row>
    <row r="368" spans="2:15" ht="16.5" customHeight="1" x14ac:dyDescent="0.3">
      <c r="B368" s="8" t="str">
        <f t="shared" si="37"/>
        <v/>
      </c>
      <c r="C368" s="9" t="str">
        <f>IF(Pay_Num&lt;&gt;"",DATE(YEAR(C367)+VLOOKUP(Interval,LoanLookup[],4,FALSE),MONTH(C367)+VLOOKUP(Interval,LoanLookup[],2,FALSE),DAY(C367)+VLOOKUP(Interval,LoanLookup[],3,FALSE)),"")</f>
        <v/>
      </c>
      <c r="D368" s="11" t="str">
        <f t="shared" si="38"/>
        <v/>
      </c>
      <c r="E368" s="14" t="str">
        <f t="shared" si="40"/>
        <v/>
      </c>
      <c r="F368" s="83" t="e">
        <f t="shared" si="34"/>
        <v>#VALUE!</v>
      </c>
      <c r="G368" s="83"/>
      <c r="H368" s="11" t="e">
        <f t="shared" si="35"/>
        <v>#VALUE!</v>
      </c>
      <c r="I368" s="11" t="str">
        <f t="shared" si="39"/>
        <v/>
      </c>
      <c r="J368" s="10" t="str">
        <f>IF(Pay_Num&lt;&gt;"",Beg_Bal*(Interest_Rate/VLOOKUP(Interval,LoanLookup[],5,FALSE)),"")</f>
        <v/>
      </c>
      <c r="K368" s="11" t="e">
        <f t="shared" si="36"/>
        <v>#VALUE!</v>
      </c>
      <c r="L368" s="65">
        <f>SUM($J$13:$J368)</f>
        <v>0</v>
      </c>
      <c r="M368" s="65"/>
      <c r="N368" s="65"/>
      <c r="O368" s="4"/>
    </row>
    <row r="369" spans="2:15" ht="16.5" customHeight="1" x14ac:dyDescent="0.3">
      <c r="B369" s="8" t="str">
        <f t="shared" si="37"/>
        <v/>
      </c>
      <c r="C369" s="9" t="str">
        <f>IF(Pay_Num&lt;&gt;"",DATE(YEAR(C368)+VLOOKUP(Interval,LoanLookup[],4,FALSE),MONTH(C368)+VLOOKUP(Interval,LoanLookup[],2,FALSE),DAY(C368)+VLOOKUP(Interval,LoanLookup[],3,FALSE)),"")</f>
        <v/>
      </c>
      <c r="D369" s="11" t="str">
        <f t="shared" si="38"/>
        <v/>
      </c>
      <c r="E369" s="14" t="str">
        <f t="shared" si="40"/>
        <v/>
      </c>
      <c r="F369" s="83" t="e">
        <f t="shared" si="34"/>
        <v>#VALUE!</v>
      </c>
      <c r="G369" s="83"/>
      <c r="H369" s="11" t="e">
        <f t="shared" si="35"/>
        <v>#VALUE!</v>
      </c>
      <c r="I369" s="11" t="str">
        <f t="shared" si="39"/>
        <v/>
      </c>
      <c r="J369" s="10" t="str">
        <f>IF(Pay_Num&lt;&gt;"",Beg_Bal*(Interest_Rate/VLOOKUP(Interval,LoanLookup[],5,FALSE)),"")</f>
        <v/>
      </c>
      <c r="K369" s="11" t="e">
        <f t="shared" si="36"/>
        <v>#VALUE!</v>
      </c>
      <c r="L369" s="65">
        <f>SUM($J$13:$J369)</f>
        <v>0</v>
      </c>
      <c r="M369" s="65"/>
      <c r="N369" s="65"/>
      <c r="O369" s="4"/>
    </row>
    <row r="370" spans="2:15" ht="16.5" customHeight="1" x14ac:dyDescent="0.3">
      <c r="B370" s="8" t="str">
        <f t="shared" si="37"/>
        <v/>
      </c>
      <c r="C370" s="9" t="str">
        <f>IF(Pay_Num&lt;&gt;"",DATE(YEAR(C369)+VLOOKUP(Interval,LoanLookup[],4,FALSE),MONTH(C369)+VLOOKUP(Interval,LoanLookup[],2,FALSE),DAY(C369)+VLOOKUP(Interval,LoanLookup[],3,FALSE)),"")</f>
        <v/>
      </c>
      <c r="D370" s="11" t="str">
        <f t="shared" si="38"/>
        <v/>
      </c>
      <c r="E370" s="14" t="str">
        <f t="shared" si="40"/>
        <v/>
      </c>
      <c r="F370" s="83" t="e">
        <f t="shared" si="34"/>
        <v>#VALUE!</v>
      </c>
      <c r="G370" s="83"/>
      <c r="H370" s="11" t="e">
        <f t="shared" si="35"/>
        <v>#VALUE!</v>
      </c>
      <c r="I370" s="11" t="str">
        <f t="shared" si="39"/>
        <v/>
      </c>
      <c r="J370" s="10" t="str">
        <f>IF(Pay_Num&lt;&gt;"",Beg_Bal*(Interest_Rate/VLOOKUP(Interval,LoanLookup[],5,FALSE)),"")</f>
        <v/>
      </c>
      <c r="K370" s="11" t="e">
        <f t="shared" si="36"/>
        <v>#VALUE!</v>
      </c>
      <c r="L370" s="65">
        <f>SUM($J$13:$J370)</f>
        <v>0</v>
      </c>
      <c r="M370" s="65"/>
      <c r="N370" s="65"/>
      <c r="O370" s="4"/>
    </row>
    <row r="371" spans="2:15" ht="16.5" customHeight="1" x14ac:dyDescent="0.3">
      <c r="B371" s="8" t="str">
        <f t="shared" si="37"/>
        <v/>
      </c>
      <c r="C371" s="9" t="str">
        <f>IF(Pay_Num&lt;&gt;"",DATE(YEAR(C370)+VLOOKUP(Interval,LoanLookup[],4,FALSE),MONTH(C370)+VLOOKUP(Interval,LoanLookup[],2,FALSE),DAY(C370)+VLOOKUP(Interval,LoanLookup[],3,FALSE)),"")</f>
        <v/>
      </c>
      <c r="D371" s="11" t="str">
        <f t="shared" si="38"/>
        <v/>
      </c>
      <c r="E371" s="14" t="str">
        <f t="shared" si="40"/>
        <v/>
      </c>
      <c r="F371" s="83" t="e">
        <f t="shared" si="34"/>
        <v>#VALUE!</v>
      </c>
      <c r="G371" s="83"/>
      <c r="H371" s="11" t="e">
        <f t="shared" si="35"/>
        <v>#VALUE!</v>
      </c>
      <c r="I371" s="11" t="str">
        <f t="shared" si="39"/>
        <v/>
      </c>
      <c r="J371" s="10" t="str">
        <f>IF(Pay_Num&lt;&gt;"",Beg_Bal*(Interest_Rate/VLOOKUP(Interval,LoanLookup[],5,FALSE)),"")</f>
        <v/>
      </c>
      <c r="K371" s="11" t="e">
        <f t="shared" si="36"/>
        <v>#VALUE!</v>
      </c>
      <c r="L371" s="65">
        <f>SUM($J$13:$J371)</f>
        <v>0</v>
      </c>
      <c r="M371" s="65"/>
      <c r="N371" s="65"/>
      <c r="O371" s="4"/>
    </row>
    <row r="372" spans="2:15" ht="16.5" customHeight="1" x14ac:dyDescent="0.3">
      <c r="B372" s="8" t="str">
        <f t="shared" si="37"/>
        <v/>
      </c>
      <c r="C372" s="9" t="str">
        <f>IF(Pay_Num&lt;&gt;"",DATE(YEAR(C371)+VLOOKUP(Interval,LoanLookup[],4,FALSE),MONTH(C371)+VLOOKUP(Interval,LoanLookup[],2,FALSE),DAY(C371)+VLOOKUP(Interval,LoanLookup[],3,FALSE)),"")</f>
        <v/>
      </c>
      <c r="D372" s="11" t="str">
        <f t="shared" si="38"/>
        <v/>
      </c>
      <c r="E372" s="14" t="str">
        <f t="shared" si="40"/>
        <v/>
      </c>
      <c r="F372" s="83" t="e">
        <f t="shared" si="34"/>
        <v>#VALUE!</v>
      </c>
      <c r="G372" s="83"/>
      <c r="H372" s="11" t="e">
        <f t="shared" si="35"/>
        <v>#VALUE!</v>
      </c>
      <c r="I372" s="11" t="str">
        <f t="shared" si="39"/>
        <v/>
      </c>
      <c r="J372" s="10" t="str">
        <f>IF(Pay_Num&lt;&gt;"",Beg_Bal*(Interest_Rate/VLOOKUP(Interval,LoanLookup[],5,FALSE)),"")</f>
        <v/>
      </c>
      <c r="K372" s="11" t="e">
        <f t="shared" si="36"/>
        <v>#VALUE!</v>
      </c>
      <c r="L372" s="65">
        <f>SUM($J$13:$J372)</f>
        <v>0</v>
      </c>
      <c r="M372" s="65"/>
      <c r="N372" s="65"/>
      <c r="O372" s="4"/>
    </row>
    <row r="373" spans="2:15" ht="16.5" customHeight="1" x14ac:dyDescent="0.3">
      <c r="B373" s="8" t="str">
        <f t="shared" si="37"/>
        <v/>
      </c>
      <c r="C373" s="9" t="str">
        <f>IF(Pay_Num&lt;&gt;"",DATE(YEAR(C372)+VLOOKUP(Interval,LoanLookup[],4,FALSE),MONTH(C372)+VLOOKUP(Interval,LoanLookup[],2,FALSE),DAY(C372)+VLOOKUP(Interval,LoanLookup[],3,FALSE)),"")</f>
        <v/>
      </c>
      <c r="D373" s="11" t="str">
        <f>IF(Pay_Num&lt;&gt;"",K372,"")</f>
        <v/>
      </c>
      <c r="E373" s="14" t="str">
        <f t="shared" si="40"/>
        <v/>
      </c>
      <c r="F373" s="83" t="e">
        <f t="shared" si="34"/>
        <v>#VALUE!</v>
      </c>
      <c r="G373" s="83"/>
      <c r="H373" s="11" t="e">
        <f t="shared" si="35"/>
        <v>#VALUE!</v>
      </c>
      <c r="I373" s="11" t="str">
        <f t="shared" si="39"/>
        <v/>
      </c>
      <c r="J373" s="10" t="str">
        <f>IF(Pay_Num&lt;&gt;"",Beg_Bal*(Interest_Rate/VLOOKUP(Interval,LoanLookup[],5,FALSE)),"")</f>
        <v/>
      </c>
      <c r="K373" s="11" t="e">
        <f t="shared" si="36"/>
        <v>#VALUE!</v>
      </c>
      <c r="L373" s="65">
        <f>SUM($J$13:$J373)</f>
        <v>0</v>
      </c>
      <c r="M373" s="65"/>
      <c r="N373" s="65"/>
      <c r="O373" s="4"/>
    </row>
    <row r="374" spans="2:15" ht="16.5" customHeight="1" x14ac:dyDescent="0.3">
      <c r="B374" s="8" t="str">
        <f t="shared" si="37"/>
        <v/>
      </c>
      <c r="C374" s="9" t="str">
        <f>IF(Pay_Num&lt;&gt;"",DATE(YEAR(C373)+VLOOKUP(Interval,LoanLookup[],4,FALSE),MONTH(C373)+VLOOKUP(Interval,LoanLookup[],2,FALSE),DAY(C373)+VLOOKUP(Interval,LoanLookup[],3,FALSE)),"")</f>
        <v/>
      </c>
      <c r="D374" s="11" t="str">
        <f t="shared" ref="D374:D437" si="41">IF(Pay_Num&lt;&gt;"",K373,"")</f>
        <v/>
      </c>
      <c r="E374" s="14" t="str">
        <f t="shared" si="40"/>
        <v/>
      </c>
      <c r="F374" s="83" t="e">
        <f t="shared" si="34"/>
        <v>#VALUE!</v>
      </c>
      <c r="G374" s="83"/>
      <c r="H374" s="11" t="e">
        <f t="shared" si="35"/>
        <v>#VALUE!</v>
      </c>
      <c r="I374" s="11" t="str">
        <f t="shared" si="39"/>
        <v/>
      </c>
      <c r="J374" s="10" t="str">
        <f>IF(Pay_Num&lt;&gt;"",Beg_Bal*(Interest_Rate/VLOOKUP(Interval,LoanLookup[],5,FALSE)),"")</f>
        <v/>
      </c>
      <c r="K374" s="11" t="e">
        <f t="shared" si="36"/>
        <v>#VALUE!</v>
      </c>
      <c r="L374" s="65">
        <f>SUM($J$13:$J374)</f>
        <v>0</v>
      </c>
      <c r="M374" s="65"/>
      <c r="N374" s="65"/>
      <c r="O374" s="4"/>
    </row>
    <row r="375" spans="2:15" ht="16.5" customHeight="1" x14ac:dyDescent="0.3">
      <c r="B375" s="8" t="str">
        <f t="shared" si="37"/>
        <v/>
      </c>
      <c r="C375" s="9" t="str">
        <f>IF(Pay_Num&lt;&gt;"",DATE(YEAR(C374)+VLOOKUP(Interval,LoanLookup[],4,FALSE),MONTH(C374)+VLOOKUP(Interval,LoanLookup[],2,FALSE),DAY(C374)+VLOOKUP(Interval,LoanLookup[],3,FALSE)),"")</f>
        <v/>
      </c>
      <c r="D375" s="11" t="str">
        <f t="shared" si="41"/>
        <v/>
      </c>
      <c r="E375" s="14" t="str">
        <f t="shared" si="40"/>
        <v/>
      </c>
      <c r="F375" s="83" t="e">
        <f t="shared" si="34"/>
        <v>#VALUE!</v>
      </c>
      <c r="G375" s="83"/>
      <c r="H375" s="11" t="e">
        <f t="shared" si="35"/>
        <v>#VALUE!</v>
      </c>
      <c r="I375" s="11" t="str">
        <f t="shared" si="39"/>
        <v/>
      </c>
      <c r="J375" s="10" t="str">
        <f>IF(Pay_Num&lt;&gt;"",Beg_Bal*(Interest_Rate/VLOOKUP(Interval,LoanLookup[],5,FALSE)),"")</f>
        <v/>
      </c>
      <c r="K375" s="11" t="e">
        <f t="shared" si="36"/>
        <v>#VALUE!</v>
      </c>
      <c r="L375" s="65">
        <f>SUM($J$13:$J375)</f>
        <v>0</v>
      </c>
      <c r="M375" s="65"/>
      <c r="N375" s="65"/>
      <c r="O375" s="4"/>
    </row>
    <row r="376" spans="2:15" ht="16.5" customHeight="1" x14ac:dyDescent="0.3">
      <c r="B376" s="8" t="str">
        <f t="shared" si="37"/>
        <v/>
      </c>
      <c r="C376" s="9" t="str">
        <f>IF(Pay_Num&lt;&gt;"",DATE(YEAR(C375)+VLOOKUP(Interval,LoanLookup[],4,FALSE),MONTH(C375)+VLOOKUP(Interval,LoanLookup[],2,FALSE),DAY(C375)+VLOOKUP(Interval,LoanLookup[],3,FALSE)),"")</f>
        <v/>
      </c>
      <c r="D376" s="11" t="str">
        <f t="shared" si="41"/>
        <v/>
      </c>
      <c r="E376" s="14" t="str">
        <f t="shared" si="40"/>
        <v/>
      </c>
      <c r="F376" s="83" t="e">
        <f t="shared" si="34"/>
        <v>#VALUE!</v>
      </c>
      <c r="G376" s="83"/>
      <c r="H376" s="11" t="e">
        <f t="shared" si="35"/>
        <v>#VALUE!</v>
      </c>
      <c r="I376" s="11" t="str">
        <f t="shared" si="39"/>
        <v/>
      </c>
      <c r="J376" s="10" t="str">
        <f>IF(Pay_Num&lt;&gt;"",Beg_Bal*(Interest_Rate/VLOOKUP(Interval,LoanLookup[],5,FALSE)),"")</f>
        <v/>
      </c>
      <c r="K376" s="11" t="e">
        <f t="shared" si="36"/>
        <v>#VALUE!</v>
      </c>
      <c r="L376" s="65">
        <f>SUM($J$13:$J376)</f>
        <v>0</v>
      </c>
      <c r="M376" s="65"/>
      <c r="N376" s="65"/>
      <c r="O376" s="4"/>
    </row>
    <row r="377" spans="2:15" ht="16.5" customHeight="1" x14ac:dyDescent="0.3">
      <c r="B377" s="8" t="str">
        <f t="shared" si="37"/>
        <v/>
      </c>
      <c r="C377" s="9" t="str">
        <f>IF(Pay_Num&lt;&gt;"",DATE(YEAR(C376)+VLOOKUP(Interval,LoanLookup[],4,FALSE),MONTH(C376)+VLOOKUP(Interval,LoanLookup[],2,FALSE),DAY(C376)+VLOOKUP(Interval,LoanLookup[],3,FALSE)),"")</f>
        <v/>
      </c>
      <c r="D377" s="11" t="str">
        <f t="shared" si="41"/>
        <v/>
      </c>
      <c r="E377" s="14" t="str">
        <f t="shared" si="40"/>
        <v/>
      </c>
      <c r="F377" s="83" t="e">
        <f t="shared" si="34"/>
        <v>#VALUE!</v>
      </c>
      <c r="G377" s="83"/>
      <c r="H377" s="11" t="e">
        <f t="shared" si="35"/>
        <v>#VALUE!</v>
      </c>
      <c r="I377" s="11" t="str">
        <f t="shared" si="39"/>
        <v/>
      </c>
      <c r="J377" s="10" t="str">
        <f>IF(Pay_Num&lt;&gt;"",Beg_Bal*(Interest_Rate/VLOOKUP(Interval,LoanLookup[],5,FALSE)),"")</f>
        <v/>
      </c>
      <c r="K377" s="11" t="e">
        <f t="shared" si="36"/>
        <v>#VALUE!</v>
      </c>
      <c r="L377" s="65">
        <f>SUM($J$13:$J377)</f>
        <v>0</v>
      </c>
      <c r="M377" s="65"/>
      <c r="N377" s="65"/>
      <c r="O377" s="4"/>
    </row>
    <row r="378" spans="2:15" ht="16.5" customHeight="1" x14ac:dyDescent="0.3">
      <c r="B378" s="8" t="str">
        <f t="shared" si="37"/>
        <v/>
      </c>
      <c r="C378" s="9" t="str">
        <f>IF(Pay_Num&lt;&gt;"",DATE(YEAR(C377)+VLOOKUP(Interval,LoanLookup[],4,FALSE),MONTH(C377)+VLOOKUP(Interval,LoanLookup[],2,FALSE),DAY(C377)+VLOOKUP(Interval,LoanLookup[],3,FALSE)),"")</f>
        <v/>
      </c>
      <c r="D378" s="11" t="str">
        <f t="shared" si="41"/>
        <v/>
      </c>
      <c r="E378" s="14" t="str">
        <f t="shared" si="40"/>
        <v/>
      </c>
      <c r="F378" s="83" t="e">
        <f t="shared" si="34"/>
        <v>#VALUE!</v>
      </c>
      <c r="G378" s="83"/>
      <c r="H378" s="11" t="e">
        <f t="shared" si="35"/>
        <v>#VALUE!</v>
      </c>
      <c r="I378" s="11" t="str">
        <f t="shared" si="39"/>
        <v/>
      </c>
      <c r="J378" s="10" t="str">
        <f>IF(Pay_Num&lt;&gt;"",Beg_Bal*(Interest_Rate/VLOOKUP(Interval,LoanLookup[],5,FALSE)),"")</f>
        <v/>
      </c>
      <c r="K378" s="11" t="e">
        <f t="shared" si="36"/>
        <v>#VALUE!</v>
      </c>
      <c r="L378" s="65">
        <f>SUM($J$13:$J378)</f>
        <v>0</v>
      </c>
      <c r="M378" s="65"/>
      <c r="N378" s="65"/>
      <c r="O378" s="4"/>
    </row>
    <row r="379" spans="2:15" ht="16.5" customHeight="1" x14ac:dyDescent="0.3">
      <c r="B379" s="8" t="str">
        <f t="shared" si="37"/>
        <v/>
      </c>
      <c r="C379" s="9" t="str">
        <f>IF(Pay_Num&lt;&gt;"",DATE(YEAR(C378)+VLOOKUP(Interval,LoanLookup[],4,FALSE),MONTH(C378)+VLOOKUP(Interval,LoanLookup[],2,FALSE),DAY(C378)+VLOOKUP(Interval,LoanLookup[],3,FALSE)),"")</f>
        <v/>
      </c>
      <c r="D379" s="11" t="str">
        <f t="shared" si="41"/>
        <v/>
      </c>
      <c r="E379" s="14" t="str">
        <f t="shared" si="40"/>
        <v/>
      </c>
      <c r="F379" s="83" t="e">
        <f t="shared" si="34"/>
        <v>#VALUE!</v>
      </c>
      <c r="G379" s="83"/>
      <c r="H379" s="11" t="e">
        <f t="shared" si="35"/>
        <v>#VALUE!</v>
      </c>
      <c r="I379" s="11" t="str">
        <f t="shared" si="39"/>
        <v/>
      </c>
      <c r="J379" s="10" t="str">
        <f>IF(Pay_Num&lt;&gt;"",Beg_Bal*(Interest_Rate/VLOOKUP(Interval,LoanLookup[],5,FALSE)),"")</f>
        <v/>
      </c>
      <c r="K379" s="11" t="e">
        <f t="shared" si="36"/>
        <v>#VALUE!</v>
      </c>
      <c r="L379" s="65">
        <f>SUM($J$13:$J379)</f>
        <v>0</v>
      </c>
      <c r="M379" s="65"/>
      <c r="N379" s="65"/>
      <c r="O379" s="4"/>
    </row>
    <row r="380" spans="2:15" ht="16.5" customHeight="1" x14ac:dyDescent="0.3">
      <c r="B380" s="8" t="str">
        <f t="shared" si="37"/>
        <v/>
      </c>
      <c r="C380" s="9" t="str">
        <f>IF(Pay_Num&lt;&gt;"",DATE(YEAR(C379)+VLOOKUP(Interval,LoanLookup[],4,FALSE),MONTH(C379)+VLOOKUP(Interval,LoanLookup[],2,FALSE),DAY(C379)+VLOOKUP(Interval,LoanLookup[],3,FALSE)),"")</f>
        <v/>
      </c>
      <c r="D380" s="11" t="str">
        <f t="shared" si="41"/>
        <v/>
      </c>
      <c r="E380" s="14" t="str">
        <f t="shared" si="40"/>
        <v/>
      </c>
      <c r="F380" s="83" t="e">
        <f t="shared" si="34"/>
        <v>#VALUE!</v>
      </c>
      <c r="G380" s="83"/>
      <c r="H380" s="11" t="e">
        <f t="shared" si="35"/>
        <v>#VALUE!</v>
      </c>
      <c r="I380" s="11" t="str">
        <f t="shared" si="39"/>
        <v/>
      </c>
      <c r="J380" s="10" t="str">
        <f>IF(Pay_Num&lt;&gt;"",Beg_Bal*(Interest_Rate/VLOOKUP(Interval,LoanLookup[],5,FALSE)),"")</f>
        <v/>
      </c>
      <c r="K380" s="11" t="e">
        <f t="shared" si="36"/>
        <v>#VALUE!</v>
      </c>
      <c r="L380" s="65">
        <f>SUM($J$13:$J380)</f>
        <v>0</v>
      </c>
      <c r="M380" s="65"/>
      <c r="N380" s="65"/>
      <c r="O380" s="4"/>
    </row>
    <row r="381" spans="2:15" ht="16.5" customHeight="1" x14ac:dyDescent="0.3">
      <c r="B381" s="8" t="str">
        <f t="shared" si="37"/>
        <v/>
      </c>
      <c r="C381" s="9" t="str">
        <f>IF(Pay_Num&lt;&gt;"",DATE(YEAR(C380)+VLOOKUP(Interval,LoanLookup[],4,FALSE),MONTH(C380)+VLOOKUP(Interval,LoanLookup[],2,FALSE),DAY(C380)+VLOOKUP(Interval,LoanLookup[],3,FALSE)),"")</f>
        <v/>
      </c>
      <c r="D381" s="11" t="str">
        <f t="shared" si="41"/>
        <v/>
      </c>
      <c r="E381" s="14" t="str">
        <f t="shared" si="40"/>
        <v/>
      </c>
      <c r="F381" s="83" t="e">
        <f t="shared" si="34"/>
        <v>#VALUE!</v>
      </c>
      <c r="G381" s="83"/>
      <c r="H381" s="11" t="e">
        <f t="shared" si="35"/>
        <v>#VALUE!</v>
      </c>
      <c r="I381" s="11" t="str">
        <f t="shared" si="39"/>
        <v/>
      </c>
      <c r="J381" s="10" t="str">
        <f>IF(Pay_Num&lt;&gt;"",Beg_Bal*(Interest_Rate/VLOOKUP(Interval,LoanLookup[],5,FALSE)),"")</f>
        <v/>
      </c>
      <c r="K381" s="11" t="e">
        <f t="shared" si="36"/>
        <v>#VALUE!</v>
      </c>
      <c r="L381" s="65">
        <f>SUM($J$13:$J381)</f>
        <v>0</v>
      </c>
      <c r="M381" s="65"/>
      <c r="N381" s="65"/>
      <c r="O381" s="4"/>
    </row>
    <row r="382" spans="2:15" ht="16.5" customHeight="1" x14ac:dyDescent="0.3">
      <c r="B382" s="8" t="str">
        <f t="shared" si="37"/>
        <v/>
      </c>
      <c r="C382" s="9" t="str">
        <f>IF(Pay_Num&lt;&gt;"",DATE(YEAR(C381)+VLOOKUP(Interval,LoanLookup[],4,FALSE),MONTH(C381)+VLOOKUP(Interval,LoanLookup[],2,FALSE),DAY(C381)+VLOOKUP(Interval,LoanLookup[],3,FALSE)),"")</f>
        <v/>
      </c>
      <c r="D382" s="11" t="str">
        <f t="shared" si="41"/>
        <v/>
      </c>
      <c r="E382" s="14" t="str">
        <f t="shared" si="40"/>
        <v/>
      </c>
      <c r="F382" s="83" t="e">
        <f t="shared" si="34"/>
        <v>#VALUE!</v>
      </c>
      <c r="G382" s="83"/>
      <c r="H382" s="11" t="e">
        <f t="shared" si="35"/>
        <v>#VALUE!</v>
      </c>
      <c r="I382" s="11" t="str">
        <f t="shared" si="39"/>
        <v/>
      </c>
      <c r="J382" s="10" t="str">
        <f>IF(Pay_Num&lt;&gt;"",Beg_Bal*(Interest_Rate/VLOOKUP(Interval,LoanLookup[],5,FALSE)),"")</f>
        <v/>
      </c>
      <c r="K382" s="11" t="e">
        <f t="shared" si="36"/>
        <v>#VALUE!</v>
      </c>
      <c r="L382" s="65">
        <f>SUM($J$13:$J382)</f>
        <v>0</v>
      </c>
      <c r="M382" s="65"/>
      <c r="N382" s="65"/>
      <c r="O382" s="4"/>
    </row>
    <row r="383" spans="2:15" ht="16.5" customHeight="1" x14ac:dyDescent="0.3">
      <c r="B383" s="8" t="str">
        <f t="shared" si="37"/>
        <v/>
      </c>
      <c r="C383" s="9" t="str">
        <f>IF(Pay_Num&lt;&gt;"",DATE(YEAR(C382)+VLOOKUP(Interval,LoanLookup[],4,FALSE),MONTH(C382)+VLOOKUP(Interval,LoanLookup[],2,FALSE),DAY(C382)+VLOOKUP(Interval,LoanLookup[],3,FALSE)),"")</f>
        <v/>
      </c>
      <c r="D383" s="11" t="str">
        <f t="shared" si="41"/>
        <v/>
      </c>
      <c r="E383" s="14" t="str">
        <f t="shared" si="40"/>
        <v/>
      </c>
      <c r="F383" s="83" t="e">
        <f t="shared" si="34"/>
        <v>#VALUE!</v>
      </c>
      <c r="G383" s="83"/>
      <c r="H383" s="11" t="e">
        <f t="shared" si="35"/>
        <v>#VALUE!</v>
      </c>
      <c r="I383" s="11" t="str">
        <f t="shared" si="39"/>
        <v/>
      </c>
      <c r="J383" s="10" t="str">
        <f>IF(Pay_Num&lt;&gt;"",Beg_Bal*(Interest_Rate/VLOOKUP(Interval,LoanLookup[],5,FALSE)),"")</f>
        <v/>
      </c>
      <c r="K383" s="11" t="e">
        <f t="shared" si="36"/>
        <v>#VALUE!</v>
      </c>
      <c r="L383" s="65">
        <f>SUM($J$13:$J383)</f>
        <v>0</v>
      </c>
      <c r="M383" s="65"/>
      <c r="N383" s="65"/>
      <c r="O383" s="4"/>
    </row>
    <row r="384" spans="2:15" ht="16.5" customHeight="1" x14ac:dyDescent="0.3">
      <c r="B384" s="8" t="str">
        <f t="shared" si="37"/>
        <v/>
      </c>
      <c r="C384" s="9" t="str">
        <f>IF(Pay_Num&lt;&gt;"",DATE(YEAR(C383)+VLOOKUP(Interval,LoanLookup[],4,FALSE),MONTH(C383)+VLOOKUP(Interval,LoanLookup[],2,FALSE),DAY(C383)+VLOOKUP(Interval,LoanLookup[],3,FALSE)),"")</f>
        <v/>
      </c>
      <c r="D384" s="11" t="str">
        <f t="shared" si="41"/>
        <v/>
      </c>
      <c r="E384" s="14" t="str">
        <f t="shared" si="40"/>
        <v/>
      </c>
      <c r="F384" s="83" t="e">
        <f t="shared" si="34"/>
        <v>#VALUE!</v>
      </c>
      <c r="G384" s="83"/>
      <c r="H384" s="11" t="e">
        <f t="shared" si="35"/>
        <v>#VALUE!</v>
      </c>
      <c r="I384" s="11" t="str">
        <f t="shared" si="39"/>
        <v/>
      </c>
      <c r="J384" s="10" t="str">
        <f>IF(Pay_Num&lt;&gt;"",Beg_Bal*(Interest_Rate/VLOOKUP(Interval,LoanLookup[],5,FALSE)),"")</f>
        <v/>
      </c>
      <c r="K384" s="11" t="e">
        <f t="shared" si="36"/>
        <v>#VALUE!</v>
      </c>
      <c r="L384" s="65">
        <f>SUM($J$13:$J384)</f>
        <v>0</v>
      </c>
      <c r="M384" s="65"/>
      <c r="N384" s="65"/>
      <c r="O384" s="4"/>
    </row>
    <row r="385" spans="2:15" ht="16.5" customHeight="1" x14ac:dyDescent="0.3">
      <c r="B385" s="8" t="str">
        <f t="shared" si="37"/>
        <v/>
      </c>
      <c r="C385" s="9" t="str">
        <f>IF(Pay_Num&lt;&gt;"",DATE(YEAR(C384)+VLOOKUP(Interval,LoanLookup[],4,FALSE),MONTH(C384)+VLOOKUP(Interval,LoanLookup[],2,FALSE),DAY(C384)+VLOOKUP(Interval,LoanLookup[],3,FALSE)),"")</f>
        <v/>
      </c>
      <c r="D385" s="11" t="str">
        <f t="shared" si="41"/>
        <v/>
      </c>
      <c r="E385" s="14" t="str">
        <f t="shared" si="40"/>
        <v/>
      </c>
      <c r="F385" s="83" t="e">
        <f t="shared" si="34"/>
        <v>#VALUE!</v>
      </c>
      <c r="G385" s="83"/>
      <c r="H385" s="11" t="e">
        <f t="shared" si="35"/>
        <v>#VALUE!</v>
      </c>
      <c r="I385" s="11" t="str">
        <f t="shared" si="39"/>
        <v/>
      </c>
      <c r="J385" s="10" t="str">
        <f>IF(Pay_Num&lt;&gt;"",Beg_Bal*(Interest_Rate/VLOOKUP(Interval,LoanLookup[],5,FALSE)),"")</f>
        <v/>
      </c>
      <c r="K385" s="11" t="e">
        <f t="shared" si="36"/>
        <v>#VALUE!</v>
      </c>
      <c r="L385" s="65">
        <f>SUM($J$13:$J385)</f>
        <v>0</v>
      </c>
      <c r="M385" s="65"/>
      <c r="N385" s="65"/>
      <c r="O385" s="4"/>
    </row>
    <row r="386" spans="2:15" ht="16.5" customHeight="1" x14ac:dyDescent="0.3">
      <c r="B386" s="8" t="str">
        <f t="shared" si="37"/>
        <v/>
      </c>
      <c r="C386" s="9" t="str">
        <f>IF(Pay_Num&lt;&gt;"",DATE(YEAR(C385)+VLOOKUP(Interval,LoanLookup[],4,FALSE),MONTH(C385)+VLOOKUP(Interval,LoanLookup[],2,FALSE),DAY(C385)+VLOOKUP(Interval,LoanLookup[],3,FALSE)),"")</f>
        <v/>
      </c>
      <c r="D386" s="11" t="str">
        <f t="shared" si="41"/>
        <v/>
      </c>
      <c r="E386" s="14" t="str">
        <f t="shared" si="40"/>
        <v/>
      </c>
      <c r="F386" s="83" t="e">
        <f t="shared" si="34"/>
        <v>#VALUE!</v>
      </c>
      <c r="G386" s="83"/>
      <c r="H386" s="11" t="e">
        <f t="shared" si="35"/>
        <v>#VALUE!</v>
      </c>
      <c r="I386" s="11" t="str">
        <f t="shared" si="39"/>
        <v/>
      </c>
      <c r="J386" s="10" t="str">
        <f>IF(Pay_Num&lt;&gt;"",Beg_Bal*(Interest_Rate/VLOOKUP(Interval,LoanLookup[],5,FALSE)),"")</f>
        <v/>
      </c>
      <c r="K386" s="11" t="e">
        <f t="shared" si="36"/>
        <v>#VALUE!</v>
      </c>
      <c r="L386" s="65">
        <f>SUM($J$13:$J386)</f>
        <v>0</v>
      </c>
      <c r="M386" s="65"/>
      <c r="N386" s="65"/>
      <c r="O386" s="4"/>
    </row>
    <row r="387" spans="2:15" ht="16.5" customHeight="1" x14ac:dyDescent="0.3">
      <c r="B387" s="8" t="str">
        <f t="shared" si="37"/>
        <v/>
      </c>
      <c r="C387" s="9" t="str">
        <f>IF(Pay_Num&lt;&gt;"",DATE(YEAR(C386)+VLOOKUP(Interval,LoanLookup[],4,FALSE),MONTH(C386)+VLOOKUP(Interval,LoanLookup[],2,FALSE),DAY(C386)+VLOOKUP(Interval,LoanLookup[],3,FALSE)),"")</f>
        <v/>
      </c>
      <c r="D387" s="11" t="str">
        <f t="shared" si="41"/>
        <v/>
      </c>
      <c r="E387" s="14" t="str">
        <f t="shared" si="40"/>
        <v/>
      </c>
      <c r="F387" s="83" t="e">
        <f t="shared" si="34"/>
        <v>#VALUE!</v>
      </c>
      <c r="G387" s="83"/>
      <c r="H387" s="11" t="e">
        <f t="shared" si="35"/>
        <v>#VALUE!</v>
      </c>
      <c r="I387" s="11" t="str">
        <f t="shared" si="39"/>
        <v/>
      </c>
      <c r="J387" s="10" t="str">
        <f>IF(Pay_Num&lt;&gt;"",Beg_Bal*(Interest_Rate/VLOOKUP(Interval,LoanLookup[],5,FALSE)),"")</f>
        <v/>
      </c>
      <c r="K387" s="11" t="e">
        <f t="shared" si="36"/>
        <v>#VALUE!</v>
      </c>
      <c r="L387" s="65">
        <f>SUM($J$13:$J387)</f>
        <v>0</v>
      </c>
      <c r="M387" s="65"/>
      <c r="N387" s="65"/>
      <c r="O387" s="4"/>
    </row>
    <row r="388" spans="2:15" ht="16.5" customHeight="1" x14ac:dyDescent="0.3">
      <c r="B388" s="8" t="str">
        <f t="shared" si="37"/>
        <v/>
      </c>
      <c r="C388" s="9" t="str">
        <f>IF(Pay_Num&lt;&gt;"",DATE(YEAR(C387)+VLOOKUP(Interval,LoanLookup[],4,FALSE),MONTH(C387)+VLOOKUP(Interval,LoanLookup[],2,FALSE),DAY(C387)+VLOOKUP(Interval,LoanLookup[],3,FALSE)),"")</f>
        <v/>
      </c>
      <c r="D388" s="11" t="str">
        <f t="shared" si="41"/>
        <v/>
      </c>
      <c r="E388" s="14" t="str">
        <f t="shared" si="40"/>
        <v/>
      </c>
      <c r="F388" s="83" t="e">
        <f t="shared" si="34"/>
        <v>#VALUE!</v>
      </c>
      <c r="G388" s="83"/>
      <c r="H388" s="11" t="e">
        <f t="shared" si="35"/>
        <v>#VALUE!</v>
      </c>
      <c r="I388" s="11" t="str">
        <f t="shared" si="39"/>
        <v/>
      </c>
      <c r="J388" s="10" t="str">
        <f>IF(Pay_Num&lt;&gt;"",Beg_Bal*(Interest_Rate/VLOOKUP(Interval,LoanLookup[],5,FALSE)),"")</f>
        <v/>
      </c>
      <c r="K388" s="11" t="e">
        <f t="shared" si="36"/>
        <v>#VALUE!</v>
      </c>
      <c r="L388" s="65">
        <f>SUM($J$13:$J388)</f>
        <v>0</v>
      </c>
      <c r="M388" s="65"/>
      <c r="N388" s="65"/>
      <c r="O388" s="4"/>
    </row>
    <row r="389" spans="2:15" ht="16.5" customHeight="1" x14ac:dyDescent="0.3">
      <c r="B389" s="8" t="str">
        <f t="shared" si="37"/>
        <v/>
      </c>
      <c r="C389" s="9" t="str">
        <f>IF(Pay_Num&lt;&gt;"",DATE(YEAR(C388)+VLOOKUP(Interval,LoanLookup[],4,FALSE),MONTH(C388)+VLOOKUP(Interval,LoanLookup[],2,FALSE),DAY(C388)+VLOOKUP(Interval,LoanLookup[],3,FALSE)),"")</f>
        <v/>
      </c>
      <c r="D389" s="11" t="str">
        <f t="shared" si="41"/>
        <v/>
      </c>
      <c r="E389" s="14" t="str">
        <f t="shared" si="40"/>
        <v/>
      </c>
      <c r="F389" s="83" t="e">
        <f t="shared" si="34"/>
        <v>#VALUE!</v>
      </c>
      <c r="G389" s="83"/>
      <c r="H389" s="11" t="e">
        <f t="shared" si="35"/>
        <v>#VALUE!</v>
      </c>
      <c r="I389" s="11" t="str">
        <f t="shared" si="39"/>
        <v/>
      </c>
      <c r="J389" s="10" t="str">
        <f>IF(Pay_Num&lt;&gt;"",Beg_Bal*(Interest_Rate/VLOOKUP(Interval,LoanLookup[],5,FALSE)),"")</f>
        <v/>
      </c>
      <c r="K389" s="11" t="e">
        <f t="shared" si="36"/>
        <v>#VALUE!</v>
      </c>
      <c r="L389" s="65">
        <f>SUM($J$13:$J389)</f>
        <v>0</v>
      </c>
      <c r="M389" s="65"/>
      <c r="N389" s="65"/>
      <c r="O389" s="4"/>
    </row>
    <row r="390" spans="2:15" ht="16.5" customHeight="1" x14ac:dyDescent="0.3">
      <c r="B390" s="8" t="str">
        <f t="shared" si="37"/>
        <v/>
      </c>
      <c r="C390" s="9" t="str">
        <f>IF(Pay_Num&lt;&gt;"",DATE(YEAR(C389)+VLOOKUP(Interval,LoanLookup[],4,FALSE),MONTH(C389)+VLOOKUP(Interval,LoanLookup[],2,FALSE),DAY(C389)+VLOOKUP(Interval,LoanLookup[],3,FALSE)),"")</f>
        <v/>
      </c>
      <c r="D390" s="11" t="str">
        <f t="shared" si="41"/>
        <v/>
      </c>
      <c r="E390" s="14" t="str">
        <f t="shared" si="40"/>
        <v/>
      </c>
      <c r="F390" s="83" t="e">
        <f t="shared" si="34"/>
        <v>#VALUE!</v>
      </c>
      <c r="G390" s="83"/>
      <c r="H390" s="11" t="e">
        <f t="shared" si="35"/>
        <v>#VALUE!</v>
      </c>
      <c r="I390" s="11" t="str">
        <f t="shared" si="39"/>
        <v/>
      </c>
      <c r="J390" s="10" t="str">
        <f>IF(Pay_Num&lt;&gt;"",Beg_Bal*(Interest_Rate/VLOOKUP(Interval,LoanLookup[],5,FALSE)),"")</f>
        <v/>
      </c>
      <c r="K390" s="11" t="e">
        <f t="shared" si="36"/>
        <v>#VALUE!</v>
      </c>
      <c r="L390" s="65">
        <f>SUM($J$13:$J390)</f>
        <v>0</v>
      </c>
      <c r="M390" s="65"/>
      <c r="N390" s="65"/>
      <c r="O390" s="4"/>
    </row>
    <row r="391" spans="2:15" ht="16.5" customHeight="1" x14ac:dyDescent="0.3">
      <c r="B391" s="8" t="str">
        <f t="shared" si="37"/>
        <v/>
      </c>
      <c r="C391" s="9" t="str">
        <f>IF(Pay_Num&lt;&gt;"",DATE(YEAR(C390)+VLOOKUP(Interval,LoanLookup[],4,FALSE),MONTH(C390)+VLOOKUP(Interval,LoanLookup[],2,FALSE),DAY(C390)+VLOOKUP(Interval,LoanLookup[],3,FALSE)),"")</f>
        <v/>
      </c>
      <c r="D391" s="11" t="str">
        <f t="shared" si="41"/>
        <v/>
      </c>
      <c r="E391" s="14" t="str">
        <f t="shared" si="40"/>
        <v/>
      </c>
      <c r="F391" s="83" t="e">
        <f t="shared" si="34"/>
        <v>#VALUE!</v>
      </c>
      <c r="G391" s="83"/>
      <c r="H391" s="11" t="e">
        <f t="shared" si="35"/>
        <v>#VALUE!</v>
      </c>
      <c r="I391" s="11" t="str">
        <f t="shared" si="39"/>
        <v/>
      </c>
      <c r="J391" s="10" t="str">
        <f>IF(Pay_Num&lt;&gt;"",Beg_Bal*(Interest_Rate/VLOOKUP(Interval,LoanLookup[],5,FALSE)),"")</f>
        <v/>
      </c>
      <c r="K391" s="11" t="e">
        <f t="shared" si="36"/>
        <v>#VALUE!</v>
      </c>
      <c r="L391" s="65">
        <f>SUM($J$13:$J391)</f>
        <v>0</v>
      </c>
      <c r="M391" s="65"/>
      <c r="N391" s="65"/>
      <c r="O391" s="4"/>
    </row>
    <row r="392" spans="2:15" ht="16.5" customHeight="1" x14ac:dyDescent="0.3">
      <c r="B392" s="8" t="str">
        <f t="shared" si="37"/>
        <v/>
      </c>
      <c r="C392" s="9" t="str">
        <f>IF(Pay_Num&lt;&gt;"",DATE(YEAR(C391)+VLOOKUP(Interval,LoanLookup[],4,FALSE),MONTH(C391)+VLOOKUP(Interval,LoanLookup[],2,FALSE),DAY(C391)+VLOOKUP(Interval,LoanLookup[],3,FALSE)),"")</f>
        <v/>
      </c>
      <c r="D392" s="11" t="str">
        <f t="shared" si="41"/>
        <v/>
      </c>
      <c r="E392" s="14" t="str">
        <f t="shared" si="40"/>
        <v/>
      </c>
      <c r="F392" s="83" t="e">
        <f t="shared" si="34"/>
        <v>#VALUE!</v>
      </c>
      <c r="G392" s="83"/>
      <c r="H392" s="11" t="e">
        <f t="shared" si="35"/>
        <v>#VALUE!</v>
      </c>
      <c r="I392" s="11" t="str">
        <f t="shared" si="39"/>
        <v/>
      </c>
      <c r="J392" s="10" t="str">
        <f>IF(Pay_Num&lt;&gt;"",Beg_Bal*(Interest_Rate/VLOOKUP(Interval,LoanLookup[],5,FALSE)),"")</f>
        <v/>
      </c>
      <c r="K392" s="11" t="e">
        <f t="shared" si="36"/>
        <v>#VALUE!</v>
      </c>
      <c r="L392" s="65">
        <f>SUM($J$13:$J392)</f>
        <v>0</v>
      </c>
      <c r="M392" s="65"/>
      <c r="N392" s="65"/>
      <c r="O392" s="4"/>
    </row>
    <row r="393" spans="2:15" ht="16.5" customHeight="1" x14ac:dyDescent="0.3">
      <c r="B393" s="8" t="str">
        <f t="shared" si="37"/>
        <v/>
      </c>
      <c r="C393" s="9" t="str">
        <f>IF(Pay_Num&lt;&gt;"",DATE(YEAR(C392)+VLOOKUP(Interval,LoanLookup[],4,FALSE),MONTH(C392)+VLOOKUP(Interval,LoanLookup[],2,FALSE),DAY(C392)+VLOOKUP(Interval,LoanLookup[],3,FALSE)),"")</f>
        <v/>
      </c>
      <c r="D393" s="11" t="str">
        <f t="shared" si="41"/>
        <v/>
      </c>
      <c r="E393" s="14" t="str">
        <f t="shared" si="40"/>
        <v/>
      </c>
      <c r="F393" s="83" t="e">
        <f t="shared" si="34"/>
        <v>#VALUE!</v>
      </c>
      <c r="G393" s="83"/>
      <c r="H393" s="11" t="e">
        <f t="shared" si="35"/>
        <v>#VALUE!</v>
      </c>
      <c r="I393" s="11" t="str">
        <f t="shared" si="39"/>
        <v/>
      </c>
      <c r="J393" s="10" t="str">
        <f>IF(Pay_Num&lt;&gt;"",Beg_Bal*(Interest_Rate/VLOOKUP(Interval,LoanLookup[],5,FALSE)),"")</f>
        <v/>
      </c>
      <c r="K393" s="11" t="e">
        <f t="shared" si="36"/>
        <v>#VALUE!</v>
      </c>
      <c r="L393" s="65">
        <f>SUM($J$13:$J393)</f>
        <v>0</v>
      </c>
      <c r="M393" s="65"/>
      <c r="N393" s="65"/>
      <c r="O393" s="4"/>
    </row>
    <row r="394" spans="2:15" ht="16.5" customHeight="1" x14ac:dyDescent="0.3">
      <c r="B394" s="8" t="str">
        <f t="shared" si="37"/>
        <v/>
      </c>
      <c r="C394" s="9" t="str">
        <f>IF(Pay_Num&lt;&gt;"",DATE(YEAR(C393)+VLOOKUP(Interval,LoanLookup[],4,FALSE),MONTH(C393)+VLOOKUP(Interval,LoanLookup[],2,FALSE),DAY(C393)+VLOOKUP(Interval,LoanLookup[],3,FALSE)),"")</f>
        <v/>
      </c>
      <c r="D394" s="11" t="str">
        <f t="shared" si="41"/>
        <v/>
      </c>
      <c r="E394" s="14" t="str">
        <f t="shared" si="40"/>
        <v/>
      </c>
      <c r="F394" s="83" t="e">
        <f t="shared" si="34"/>
        <v>#VALUE!</v>
      </c>
      <c r="G394" s="83"/>
      <c r="H394" s="11" t="e">
        <f t="shared" si="35"/>
        <v>#VALUE!</v>
      </c>
      <c r="I394" s="11" t="str">
        <f t="shared" si="39"/>
        <v/>
      </c>
      <c r="J394" s="10" t="str">
        <f>IF(Pay_Num&lt;&gt;"",Beg_Bal*(Interest_Rate/VLOOKUP(Interval,LoanLookup[],5,FALSE)),"")</f>
        <v/>
      </c>
      <c r="K394" s="11" t="e">
        <f t="shared" si="36"/>
        <v>#VALUE!</v>
      </c>
      <c r="L394" s="65">
        <f>SUM($J$13:$J394)</f>
        <v>0</v>
      </c>
      <c r="M394" s="65"/>
      <c r="N394" s="65"/>
      <c r="O394" s="4"/>
    </row>
    <row r="395" spans="2:15" ht="16.5" customHeight="1" x14ac:dyDescent="0.3">
      <c r="B395" s="8" t="str">
        <f t="shared" si="37"/>
        <v/>
      </c>
      <c r="C395" s="9" t="str">
        <f>IF(Pay_Num&lt;&gt;"",DATE(YEAR(C394)+VLOOKUP(Interval,LoanLookup[],4,FALSE),MONTH(C394)+VLOOKUP(Interval,LoanLookup[],2,FALSE),DAY(C394)+VLOOKUP(Interval,LoanLookup[],3,FALSE)),"")</f>
        <v/>
      </c>
      <c r="D395" s="11" t="str">
        <f t="shared" si="41"/>
        <v/>
      </c>
      <c r="E395" s="14" t="str">
        <f t="shared" si="40"/>
        <v/>
      </c>
      <c r="F395" s="83" t="e">
        <f t="shared" si="34"/>
        <v>#VALUE!</v>
      </c>
      <c r="G395" s="83"/>
      <c r="H395" s="11" t="e">
        <f t="shared" si="35"/>
        <v>#VALUE!</v>
      </c>
      <c r="I395" s="11" t="str">
        <f t="shared" si="39"/>
        <v/>
      </c>
      <c r="J395" s="10" t="str">
        <f>IF(Pay_Num&lt;&gt;"",Beg_Bal*(Interest_Rate/VLOOKUP(Interval,LoanLookup[],5,FALSE)),"")</f>
        <v/>
      </c>
      <c r="K395" s="11" t="e">
        <f t="shared" si="36"/>
        <v>#VALUE!</v>
      </c>
      <c r="L395" s="65">
        <f>SUM($J$13:$J395)</f>
        <v>0</v>
      </c>
      <c r="M395" s="65"/>
      <c r="N395" s="65"/>
      <c r="O395" s="4"/>
    </row>
    <row r="396" spans="2:15" ht="16.5" customHeight="1" x14ac:dyDescent="0.3">
      <c r="B396" s="8" t="str">
        <f t="shared" si="37"/>
        <v/>
      </c>
      <c r="C396" s="9" t="str">
        <f>IF(Pay_Num&lt;&gt;"",DATE(YEAR(C395)+VLOOKUP(Interval,LoanLookup[],4,FALSE),MONTH(C395)+VLOOKUP(Interval,LoanLookup[],2,FALSE),DAY(C395)+VLOOKUP(Interval,LoanLookup[],3,FALSE)),"")</f>
        <v/>
      </c>
      <c r="D396" s="11" t="str">
        <f t="shared" si="41"/>
        <v/>
      </c>
      <c r="E396" s="14" t="str">
        <f t="shared" si="40"/>
        <v/>
      </c>
      <c r="F396" s="83" t="e">
        <f t="shared" si="34"/>
        <v>#VALUE!</v>
      </c>
      <c r="G396" s="83"/>
      <c r="H396" s="11" t="e">
        <f t="shared" si="35"/>
        <v>#VALUE!</v>
      </c>
      <c r="I396" s="11" t="str">
        <f t="shared" si="39"/>
        <v/>
      </c>
      <c r="J396" s="10" t="str">
        <f>IF(Pay_Num&lt;&gt;"",Beg_Bal*(Interest_Rate/VLOOKUP(Interval,LoanLookup[],5,FALSE)),"")</f>
        <v/>
      </c>
      <c r="K396" s="11" t="e">
        <f t="shared" si="36"/>
        <v>#VALUE!</v>
      </c>
      <c r="L396" s="65">
        <f>SUM($J$13:$J396)</f>
        <v>0</v>
      </c>
      <c r="M396" s="65"/>
      <c r="N396" s="65"/>
      <c r="O396" s="4"/>
    </row>
    <row r="397" spans="2:15" ht="16.5" customHeight="1" x14ac:dyDescent="0.3">
      <c r="B397" s="8" t="str">
        <f t="shared" si="37"/>
        <v/>
      </c>
      <c r="C397" s="9" t="str">
        <f>IF(Pay_Num&lt;&gt;"",DATE(YEAR(C396)+VLOOKUP(Interval,LoanLookup[],4,FALSE),MONTH(C396)+VLOOKUP(Interval,LoanLookup[],2,FALSE),DAY(C396)+VLOOKUP(Interval,LoanLookup[],3,FALSE)),"")</f>
        <v/>
      </c>
      <c r="D397" s="11" t="str">
        <f t="shared" si="41"/>
        <v/>
      </c>
      <c r="E397" s="14" t="str">
        <f t="shared" si="40"/>
        <v/>
      </c>
      <c r="F397" s="83" t="e">
        <f t="shared" ref="F397:F460" si="42">IF(AND(Pay_Num&lt;&gt;"",Sched_Pay+Scheduled_Extra_Payments&lt;Beg_Bal),Scheduled_Extra_Payments,IF(AND(Pay_Num&lt;&gt;"",Beg_Bal-Sched_Pay&gt;0),Beg_Bal-Sched_Pay,IF(Pay_Num&lt;&gt;"",0,"")))</f>
        <v>#VALUE!</v>
      </c>
      <c r="G397" s="83"/>
      <c r="H397" s="11" t="e">
        <f t="shared" ref="H397:H460" si="43">IF(AND(Pay_Num&lt;&gt;"",Sched_Pay+Extra_Pay&lt;Beg_Bal),Sched_Pay+Extra_Pay,IF(Pay_Num&lt;&gt;"",Beg_Bal,""))</f>
        <v>#VALUE!</v>
      </c>
      <c r="I397" s="11" t="str">
        <f t="shared" si="39"/>
        <v/>
      </c>
      <c r="J397" s="10" t="str">
        <f>IF(Pay_Num&lt;&gt;"",Beg_Bal*(Interest_Rate/VLOOKUP(Interval,LoanLookup[],5,FALSE)),"")</f>
        <v/>
      </c>
      <c r="K397" s="11" t="e">
        <f t="shared" ref="K397:K460" si="44">IF(AND(Pay_Num&lt;&gt;"",Sched_Pay+Extra_Pay&lt;Beg_Bal),Beg_Bal-Princ,IF(Pay_Num&lt;&gt;"",0,""))</f>
        <v>#VALUE!</v>
      </c>
      <c r="L397" s="65">
        <f>SUM($J$13:$J397)</f>
        <v>0</v>
      </c>
      <c r="M397" s="65"/>
      <c r="N397" s="65"/>
      <c r="O397" s="4"/>
    </row>
    <row r="398" spans="2:15" ht="16.5" customHeight="1" x14ac:dyDescent="0.3">
      <c r="B398" s="8" t="str">
        <f t="shared" ref="B398:B461" si="45">IF(Values_Entered,B397+1,"")</f>
        <v/>
      </c>
      <c r="C398" s="9" t="str">
        <f>IF(Pay_Num&lt;&gt;"",DATE(YEAR(C397)+VLOOKUP(Interval,LoanLookup[],4,FALSE),MONTH(C397)+VLOOKUP(Interval,LoanLookup[],2,FALSE),DAY(C397)+VLOOKUP(Interval,LoanLookup[],3,FALSE)),"")</f>
        <v/>
      </c>
      <c r="D398" s="11" t="str">
        <f t="shared" si="41"/>
        <v/>
      </c>
      <c r="E398" s="14" t="str">
        <f t="shared" si="40"/>
        <v/>
      </c>
      <c r="F398" s="83" t="e">
        <f t="shared" si="42"/>
        <v>#VALUE!</v>
      </c>
      <c r="G398" s="83"/>
      <c r="H398" s="11" t="e">
        <f t="shared" si="43"/>
        <v>#VALUE!</v>
      </c>
      <c r="I398" s="11" t="str">
        <f t="shared" ref="I398:I461" si="46">IF(Pay_Num&lt;&gt;"",Total_Pay-Int,"")</f>
        <v/>
      </c>
      <c r="J398" s="10" t="str">
        <f>IF(Pay_Num&lt;&gt;"",Beg_Bal*(Interest_Rate/VLOOKUP(Interval,LoanLookup[],5,FALSE)),"")</f>
        <v/>
      </c>
      <c r="K398" s="11" t="e">
        <f t="shared" si="44"/>
        <v>#VALUE!</v>
      </c>
      <c r="L398" s="65">
        <f>SUM($J$13:$J398)</f>
        <v>0</v>
      </c>
      <c r="M398" s="65"/>
      <c r="N398" s="65"/>
      <c r="O398" s="4"/>
    </row>
    <row r="399" spans="2:15" ht="16.5" customHeight="1" x14ac:dyDescent="0.3">
      <c r="B399" s="8" t="str">
        <f t="shared" si="45"/>
        <v/>
      </c>
      <c r="C399" s="9" t="str">
        <f>IF(Pay_Num&lt;&gt;"",DATE(YEAR(C398)+VLOOKUP(Interval,LoanLookup[],4,FALSE),MONTH(C398)+VLOOKUP(Interval,LoanLookup[],2,FALSE),DAY(C398)+VLOOKUP(Interval,LoanLookup[],3,FALSE)),"")</f>
        <v/>
      </c>
      <c r="D399" s="11" t="str">
        <f t="shared" si="41"/>
        <v/>
      </c>
      <c r="E399" s="14" t="str">
        <f t="shared" ref="E399:E462" si="47">IF(Pay_Num&lt;&gt;"",Scheduled_Monthly_Payment,"")</f>
        <v/>
      </c>
      <c r="F399" s="83" t="e">
        <f t="shared" si="42"/>
        <v>#VALUE!</v>
      </c>
      <c r="G399" s="83"/>
      <c r="H399" s="11" t="e">
        <f t="shared" si="43"/>
        <v>#VALUE!</v>
      </c>
      <c r="I399" s="11" t="str">
        <f t="shared" si="46"/>
        <v/>
      </c>
      <c r="J399" s="10" t="str">
        <f>IF(Pay_Num&lt;&gt;"",Beg_Bal*(Interest_Rate/VLOOKUP(Interval,LoanLookup[],5,FALSE)),"")</f>
        <v/>
      </c>
      <c r="K399" s="11" t="e">
        <f t="shared" si="44"/>
        <v>#VALUE!</v>
      </c>
      <c r="L399" s="65">
        <f>SUM($J$13:$J399)</f>
        <v>0</v>
      </c>
      <c r="M399" s="65"/>
      <c r="N399" s="65"/>
      <c r="O399" s="4"/>
    </row>
    <row r="400" spans="2:15" ht="16.5" customHeight="1" x14ac:dyDescent="0.3">
      <c r="B400" s="8" t="str">
        <f t="shared" si="45"/>
        <v/>
      </c>
      <c r="C400" s="9" t="str">
        <f>IF(Pay_Num&lt;&gt;"",DATE(YEAR(C399)+VLOOKUP(Interval,LoanLookup[],4,FALSE),MONTH(C399)+VLOOKUP(Interval,LoanLookup[],2,FALSE),DAY(C399)+VLOOKUP(Interval,LoanLookup[],3,FALSE)),"")</f>
        <v/>
      </c>
      <c r="D400" s="11" t="str">
        <f t="shared" si="41"/>
        <v/>
      </c>
      <c r="E400" s="14" t="str">
        <f t="shared" si="47"/>
        <v/>
      </c>
      <c r="F400" s="83" t="e">
        <f t="shared" si="42"/>
        <v>#VALUE!</v>
      </c>
      <c r="G400" s="83"/>
      <c r="H400" s="11" t="e">
        <f t="shared" si="43"/>
        <v>#VALUE!</v>
      </c>
      <c r="I400" s="11" t="str">
        <f t="shared" si="46"/>
        <v/>
      </c>
      <c r="J400" s="10" t="str">
        <f>IF(Pay_Num&lt;&gt;"",Beg_Bal*(Interest_Rate/VLOOKUP(Interval,LoanLookup[],5,FALSE)),"")</f>
        <v/>
      </c>
      <c r="K400" s="11" t="e">
        <f t="shared" si="44"/>
        <v>#VALUE!</v>
      </c>
      <c r="L400" s="65">
        <f>SUM($J$13:$J400)</f>
        <v>0</v>
      </c>
      <c r="M400" s="65"/>
      <c r="N400" s="65"/>
      <c r="O400" s="4"/>
    </row>
    <row r="401" spans="2:15" ht="16.5" customHeight="1" x14ac:dyDescent="0.3">
      <c r="B401" s="8" t="str">
        <f t="shared" si="45"/>
        <v/>
      </c>
      <c r="C401" s="9" t="str">
        <f>IF(Pay_Num&lt;&gt;"",DATE(YEAR(C400)+VLOOKUP(Interval,LoanLookup[],4,FALSE),MONTH(C400)+VLOOKUP(Interval,LoanLookup[],2,FALSE),DAY(C400)+VLOOKUP(Interval,LoanLookup[],3,FALSE)),"")</f>
        <v/>
      </c>
      <c r="D401" s="11" t="str">
        <f t="shared" si="41"/>
        <v/>
      </c>
      <c r="E401" s="14" t="str">
        <f t="shared" si="47"/>
        <v/>
      </c>
      <c r="F401" s="83" t="e">
        <f t="shared" si="42"/>
        <v>#VALUE!</v>
      </c>
      <c r="G401" s="83"/>
      <c r="H401" s="11" t="e">
        <f t="shared" si="43"/>
        <v>#VALUE!</v>
      </c>
      <c r="I401" s="11" t="str">
        <f t="shared" si="46"/>
        <v/>
      </c>
      <c r="J401" s="10" t="str">
        <f>IF(Pay_Num&lt;&gt;"",Beg_Bal*(Interest_Rate/VLOOKUP(Interval,LoanLookup[],5,FALSE)),"")</f>
        <v/>
      </c>
      <c r="K401" s="11" t="e">
        <f t="shared" si="44"/>
        <v>#VALUE!</v>
      </c>
      <c r="L401" s="65">
        <f>SUM($J$13:$J401)</f>
        <v>0</v>
      </c>
      <c r="M401" s="65"/>
      <c r="N401" s="65"/>
      <c r="O401" s="4"/>
    </row>
    <row r="402" spans="2:15" ht="16.5" customHeight="1" x14ac:dyDescent="0.3">
      <c r="B402" s="8" t="str">
        <f t="shared" si="45"/>
        <v/>
      </c>
      <c r="C402" s="9" t="str">
        <f>IF(Pay_Num&lt;&gt;"",DATE(YEAR(C401)+VLOOKUP(Interval,LoanLookup[],4,FALSE),MONTH(C401)+VLOOKUP(Interval,LoanLookup[],2,FALSE),DAY(C401)+VLOOKUP(Interval,LoanLookup[],3,FALSE)),"")</f>
        <v/>
      </c>
      <c r="D402" s="11" t="str">
        <f t="shared" si="41"/>
        <v/>
      </c>
      <c r="E402" s="14" t="str">
        <f t="shared" si="47"/>
        <v/>
      </c>
      <c r="F402" s="83" t="e">
        <f t="shared" si="42"/>
        <v>#VALUE!</v>
      </c>
      <c r="G402" s="83"/>
      <c r="H402" s="11" t="e">
        <f t="shared" si="43"/>
        <v>#VALUE!</v>
      </c>
      <c r="I402" s="11" t="str">
        <f t="shared" si="46"/>
        <v/>
      </c>
      <c r="J402" s="10" t="str">
        <f>IF(Pay_Num&lt;&gt;"",Beg_Bal*(Interest_Rate/VLOOKUP(Interval,LoanLookup[],5,FALSE)),"")</f>
        <v/>
      </c>
      <c r="K402" s="11" t="e">
        <f t="shared" si="44"/>
        <v>#VALUE!</v>
      </c>
      <c r="L402" s="65">
        <f>SUM($J$13:$J402)</f>
        <v>0</v>
      </c>
      <c r="M402" s="65"/>
      <c r="N402" s="65"/>
      <c r="O402" s="4"/>
    </row>
    <row r="403" spans="2:15" ht="16.5" customHeight="1" x14ac:dyDescent="0.3">
      <c r="B403" s="8" t="str">
        <f t="shared" si="45"/>
        <v/>
      </c>
      <c r="C403" s="9" t="str">
        <f>IF(Pay_Num&lt;&gt;"",DATE(YEAR(C402)+VLOOKUP(Interval,LoanLookup[],4,FALSE),MONTH(C402)+VLOOKUP(Interval,LoanLookup[],2,FALSE),DAY(C402)+VLOOKUP(Interval,LoanLookup[],3,FALSE)),"")</f>
        <v/>
      </c>
      <c r="D403" s="11" t="str">
        <f t="shared" si="41"/>
        <v/>
      </c>
      <c r="E403" s="14" t="str">
        <f t="shared" si="47"/>
        <v/>
      </c>
      <c r="F403" s="83" t="e">
        <f t="shared" si="42"/>
        <v>#VALUE!</v>
      </c>
      <c r="G403" s="83"/>
      <c r="H403" s="11" t="e">
        <f t="shared" si="43"/>
        <v>#VALUE!</v>
      </c>
      <c r="I403" s="11" t="str">
        <f t="shared" si="46"/>
        <v/>
      </c>
      <c r="J403" s="10" t="str">
        <f>IF(Pay_Num&lt;&gt;"",Beg_Bal*(Interest_Rate/VLOOKUP(Interval,LoanLookup[],5,FALSE)),"")</f>
        <v/>
      </c>
      <c r="K403" s="11" t="e">
        <f t="shared" si="44"/>
        <v>#VALUE!</v>
      </c>
      <c r="L403" s="65">
        <f>SUM($J$13:$J403)</f>
        <v>0</v>
      </c>
      <c r="M403" s="65"/>
      <c r="N403" s="65"/>
      <c r="O403" s="4"/>
    </row>
    <row r="404" spans="2:15" ht="16.5" customHeight="1" x14ac:dyDescent="0.3">
      <c r="B404" s="8" t="str">
        <f t="shared" si="45"/>
        <v/>
      </c>
      <c r="C404" s="9" t="str">
        <f>IF(Pay_Num&lt;&gt;"",DATE(YEAR(C403)+VLOOKUP(Interval,LoanLookup[],4,FALSE),MONTH(C403)+VLOOKUP(Interval,LoanLookup[],2,FALSE),DAY(C403)+VLOOKUP(Interval,LoanLookup[],3,FALSE)),"")</f>
        <v/>
      </c>
      <c r="D404" s="11" t="str">
        <f t="shared" si="41"/>
        <v/>
      </c>
      <c r="E404" s="14" t="str">
        <f t="shared" si="47"/>
        <v/>
      </c>
      <c r="F404" s="83" t="e">
        <f t="shared" si="42"/>
        <v>#VALUE!</v>
      </c>
      <c r="G404" s="83"/>
      <c r="H404" s="11" t="e">
        <f t="shared" si="43"/>
        <v>#VALUE!</v>
      </c>
      <c r="I404" s="11" t="str">
        <f t="shared" si="46"/>
        <v/>
      </c>
      <c r="J404" s="10" t="str">
        <f>IF(Pay_Num&lt;&gt;"",Beg_Bal*(Interest_Rate/VLOOKUP(Interval,LoanLookup[],5,FALSE)),"")</f>
        <v/>
      </c>
      <c r="K404" s="11" t="e">
        <f t="shared" si="44"/>
        <v>#VALUE!</v>
      </c>
      <c r="L404" s="65">
        <f>SUM($J$13:$J404)</f>
        <v>0</v>
      </c>
      <c r="M404" s="65"/>
      <c r="N404" s="65"/>
      <c r="O404" s="4"/>
    </row>
    <row r="405" spans="2:15" ht="16.5" customHeight="1" x14ac:dyDescent="0.3">
      <c r="B405" s="8" t="str">
        <f t="shared" si="45"/>
        <v/>
      </c>
      <c r="C405" s="9" t="str">
        <f>IF(Pay_Num&lt;&gt;"",DATE(YEAR(C404)+VLOOKUP(Interval,LoanLookup[],4,FALSE),MONTH(C404)+VLOOKUP(Interval,LoanLookup[],2,FALSE),DAY(C404)+VLOOKUP(Interval,LoanLookup[],3,FALSE)),"")</f>
        <v/>
      </c>
      <c r="D405" s="11" t="str">
        <f t="shared" si="41"/>
        <v/>
      </c>
      <c r="E405" s="14" t="str">
        <f t="shared" si="47"/>
        <v/>
      </c>
      <c r="F405" s="83" t="e">
        <f t="shared" si="42"/>
        <v>#VALUE!</v>
      </c>
      <c r="G405" s="83"/>
      <c r="H405" s="11" t="e">
        <f t="shared" si="43"/>
        <v>#VALUE!</v>
      </c>
      <c r="I405" s="11" t="str">
        <f t="shared" si="46"/>
        <v/>
      </c>
      <c r="J405" s="10" t="str">
        <f>IF(Pay_Num&lt;&gt;"",Beg_Bal*(Interest_Rate/VLOOKUP(Interval,LoanLookup[],5,FALSE)),"")</f>
        <v/>
      </c>
      <c r="K405" s="11" t="e">
        <f t="shared" si="44"/>
        <v>#VALUE!</v>
      </c>
      <c r="L405" s="65">
        <f>SUM($J$13:$J405)</f>
        <v>0</v>
      </c>
      <c r="M405" s="65"/>
      <c r="N405" s="65"/>
      <c r="O405" s="4"/>
    </row>
    <row r="406" spans="2:15" ht="16.5" customHeight="1" x14ac:dyDescent="0.3">
      <c r="B406" s="8" t="str">
        <f t="shared" si="45"/>
        <v/>
      </c>
      <c r="C406" s="9" t="str">
        <f>IF(Pay_Num&lt;&gt;"",DATE(YEAR(C405)+VLOOKUP(Interval,LoanLookup[],4,FALSE),MONTH(C405)+VLOOKUP(Interval,LoanLookup[],2,FALSE),DAY(C405)+VLOOKUP(Interval,LoanLookup[],3,FALSE)),"")</f>
        <v/>
      </c>
      <c r="D406" s="11" t="str">
        <f t="shared" si="41"/>
        <v/>
      </c>
      <c r="E406" s="14" t="str">
        <f t="shared" si="47"/>
        <v/>
      </c>
      <c r="F406" s="83" t="e">
        <f t="shared" si="42"/>
        <v>#VALUE!</v>
      </c>
      <c r="G406" s="83"/>
      <c r="H406" s="11" t="e">
        <f t="shared" si="43"/>
        <v>#VALUE!</v>
      </c>
      <c r="I406" s="11" t="str">
        <f t="shared" si="46"/>
        <v/>
      </c>
      <c r="J406" s="10" t="str">
        <f>IF(Pay_Num&lt;&gt;"",Beg_Bal*(Interest_Rate/VLOOKUP(Interval,LoanLookup[],5,FALSE)),"")</f>
        <v/>
      </c>
      <c r="K406" s="11" t="e">
        <f t="shared" si="44"/>
        <v>#VALUE!</v>
      </c>
      <c r="L406" s="65">
        <f>SUM($J$13:$J406)</f>
        <v>0</v>
      </c>
      <c r="M406" s="65"/>
      <c r="N406" s="65"/>
      <c r="O406" s="4"/>
    </row>
    <row r="407" spans="2:15" ht="16.5" customHeight="1" x14ac:dyDescent="0.3">
      <c r="B407" s="8" t="str">
        <f t="shared" si="45"/>
        <v/>
      </c>
      <c r="C407" s="9" t="str">
        <f>IF(Pay_Num&lt;&gt;"",DATE(YEAR(C406)+VLOOKUP(Interval,LoanLookup[],4,FALSE),MONTH(C406)+VLOOKUP(Interval,LoanLookup[],2,FALSE),DAY(C406)+VLOOKUP(Interval,LoanLookup[],3,FALSE)),"")</f>
        <v/>
      </c>
      <c r="D407" s="11" t="str">
        <f t="shared" si="41"/>
        <v/>
      </c>
      <c r="E407" s="14" t="str">
        <f t="shared" si="47"/>
        <v/>
      </c>
      <c r="F407" s="83" t="e">
        <f t="shared" si="42"/>
        <v>#VALUE!</v>
      </c>
      <c r="G407" s="83"/>
      <c r="H407" s="11" t="e">
        <f t="shared" si="43"/>
        <v>#VALUE!</v>
      </c>
      <c r="I407" s="11" t="str">
        <f t="shared" si="46"/>
        <v/>
      </c>
      <c r="J407" s="10" t="str">
        <f>IF(Pay_Num&lt;&gt;"",Beg_Bal*(Interest_Rate/VLOOKUP(Interval,LoanLookup[],5,FALSE)),"")</f>
        <v/>
      </c>
      <c r="K407" s="11" t="e">
        <f t="shared" si="44"/>
        <v>#VALUE!</v>
      </c>
      <c r="L407" s="65">
        <f>SUM($J$13:$J407)</f>
        <v>0</v>
      </c>
      <c r="M407" s="65"/>
      <c r="N407" s="65"/>
      <c r="O407" s="4"/>
    </row>
    <row r="408" spans="2:15" ht="16.5" customHeight="1" x14ac:dyDescent="0.3">
      <c r="B408" s="8" t="str">
        <f t="shared" si="45"/>
        <v/>
      </c>
      <c r="C408" s="9" t="str">
        <f>IF(Pay_Num&lt;&gt;"",DATE(YEAR(C407)+VLOOKUP(Interval,LoanLookup[],4,FALSE),MONTH(C407)+VLOOKUP(Interval,LoanLookup[],2,FALSE),DAY(C407)+VLOOKUP(Interval,LoanLookup[],3,FALSE)),"")</f>
        <v/>
      </c>
      <c r="D408" s="11" t="str">
        <f t="shared" si="41"/>
        <v/>
      </c>
      <c r="E408" s="14" t="str">
        <f t="shared" si="47"/>
        <v/>
      </c>
      <c r="F408" s="83" t="e">
        <f t="shared" si="42"/>
        <v>#VALUE!</v>
      </c>
      <c r="G408" s="83"/>
      <c r="H408" s="11" t="e">
        <f t="shared" si="43"/>
        <v>#VALUE!</v>
      </c>
      <c r="I408" s="11" t="str">
        <f t="shared" si="46"/>
        <v/>
      </c>
      <c r="J408" s="10" t="str">
        <f>IF(Pay_Num&lt;&gt;"",Beg_Bal*(Interest_Rate/VLOOKUP(Interval,LoanLookup[],5,FALSE)),"")</f>
        <v/>
      </c>
      <c r="K408" s="11" t="e">
        <f t="shared" si="44"/>
        <v>#VALUE!</v>
      </c>
      <c r="L408" s="65">
        <f>SUM($J$13:$J408)</f>
        <v>0</v>
      </c>
      <c r="M408" s="65"/>
      <c r="N408" s="65"/>
      <c r="O408" s="4"/>
    </row>
    <row r="409" spans="2:15" ht="16.5" customHeight="1" x14ac:dyDescent="0.3">
      <c r="B409" s="8" t="str">
        <f t="shared" si="45"/>
        <v/>
      </c>
      <c r="C409" s="9" t="str">
        <f>IF(Pay_Num&lt;&gt;"",DATE(YEAR(C408)+VLOOKUP(Interval,LoanLookup[],4,FALSE),MONTH(C408)+VLOOKUP(Interval,LoanLookup[],2,FALSE),DAY(C408)+VLOOKUP(Interval,LoanLookup[],3,FALSE)),"")</f>
        <v/>
      </c>
      <c r="D409" s="11" t="str">
        <f t="shared" si="41"/>
        <v/>
      </c>
      <c r="E409" s="14" t="str">
        <f t="shared" si="47"/>
        <v/>
      </c>
      <c r="F409" s="83" t="e">
        <f t="shared" si="42"/>
        <v>#VALUE!</v>
      </c>
      <c r="G409" s="83"/>
      <c r="H409" s="11" t="e">
        <f t="shared" si="43"/>
        <v>#VALUE!</v>
      </c>
      <c r="I409" s="11" t="str">
        <f t="shared" si="46"/>
        <v/>
      </c>
      <c r="J409" s="10" t="str">
        <f>IF(Pay_Num&lt;&gt;"",Beg_Bal*(Interest_Rate/VLOOKUP(Interval,LoanLookup[],5,FALSE)),"")</f>
        <v/>
      </c>
      <c r="K409" s="11" t="e">
        <f t="shared" si="44"/>
        <v>#VALUE!</v>
      </c>
      <c r="L409" s="65">
        <f>SUM($J$13:$J409)</f>
        <v>0</v>
      </c>
      <c r="M409" s="65"/>
      <c r="N409" s="65"/>
      <c r="O409" s="4"/>
    </row>
    <row r="410" spans="2:15" ht="16.5" customHeight="1" x14ac:dyDescent="0.3">
      <c r="B410" s="8" t="str">
        <f t="shared" si="45"/>
        <v/>
      </c>
      <c r="C410" s="9" t="str">
        <f>IF(Pay_Num&lt;&gt;"",DATE(YEAR(C409)+VLOOKUP(Interval,LoanLookup[],4,FALSE),MONTH(C409)+VLOOKUP(Interval,LoanLookup[],2,FALSE),DAY(C409)+VLOOKUP(Interval,LoanLookup[],3,FALSE)),"")</f>
        <v/>
      </c>
      <c r="D410" s="11" t="str">
        <f t="shared" si="41"/>
        <v/>
      </c>
      <c r="E410" s="14" t="str">
        <f t="shared" si="47"/>
        <v/>
      </c>
      <c r="F410" s="83" t="e">
        <f t="shared" si="42"/>
        <v>#VALUE!</v>
      </c>
      <c r="G410" s="83"/>
      <c r="H410" s="11" t="e">
        <f t="shared" si="43"/>
        <v>#VALUE!</v>
      </c>
      <c r="I410" s="11" t="str">
        <f t="shared" si="46"/>
        <v/>
      </c>
      <c r="J410" s="10" t="str">
        <f>IF(Pay_Num&lt;&gt;"",Beg_Bal*(Interest_Rate/VLOOKUP(Interval,LoanLookup[],5,FALSE)),"")</f>
        <v/>
      </c>
      <c r="K410" s="11" t="e">
        <f t="shared" si="44"/>
        <v>#VALUE!</v>
      </c>
      <c r="L410" s="65">
        <f>SUM($J$13:$J410)</f>
        <v>0</v>
      </c>
      <c r="M410" s="65"/>
      <c r="N410" s="65"/>
      <c r="O410" s="4"/>
    </row>
    <row r="411" spans="2:15" ht="16.5" customHeight="1" x14ac:dyDescent="0.3">
      <c r="B411" s="8" t="str">
        <f t="shared" si="45"/>
        <v/>
      </c>
      <c r="C411" s="9" t="str">
        <f>IF(Pay_Num&lt;&gt;"",DATE(YEAR(C410)+VLOOKUP(Interval,LoanLookup[],4,FALSE),MONTH(C410)+VLOOKUP(Interval,LoanLookup[],2,FALSE),DAY(C410)+VLOOKUP(Interval,LoanLookup[],3,FALSE)),"")</f>
        <v/>
      </c>
      <c r="D411" s="11" t="str">
        <f t="shared" si="41"/>
        <v/>
      </c>
      <c r="E411" s="14" t="str">
        <f t="shared" si="47"/>
        <v/>
      </c>
      <c r="F411" s="83" t="e">
        <f t="shared" si="42"/>
        <v>#VALUE!</v>
      </c>
      <c r="G411" s="83"/>
      <c r="H411" s="11" t="e">
        <f t="shared" si="43"/>
        <v>#VALUE!</v>
      </c>
      <c r="I411" s="11" t="str">
        <f t="shared" si="46"/>
        <v/>
      </c>
      <c r="J411" s="10" t="str">
        <f>IF(Pay_Num&lt;&gt;"",Beg_Bal*(Interest_Rate/VLOOKUP(Interval,LoanLookup[],5,FALSE)),"")</f>
        <v/>
      </c>
      <c r="K411" s="11" t="e">
        <f t="shared" si="44"/>
        <v>#VALUE!</v>
      </c>
      <c r="L411" s="65">
        <f>SUM($J$13:$J411)</f>
        <v>0</v>
      </c>
      <c r="M411" s="65"/>
      <c r="N411" s="65"/>
      <c r="O411" s="4"/>
    </row>
    <row r="412" spans="2:15" ht="16.5" customHeight="1" x14ac:dyDescent="0.3">
      <c r="B412" s="8" t="str">
        <f t="shared" si="45"/>
        <v/>
      </c>
      <c r="C412" s="9" t="str">
        <f>IF(Pay_Num&lt;&gt;"",DATE(YEAR(C411)+VLOOKUP(Interval,LoanLookup[],4,FALSE),MONTH(C411)+VLOOKUP(Interval,LoanLookup[],2,FALSE),DAY(C411)+VLOOKUP(Interval,LoanLookup[],3,FALSE)),"")</f>
        <v/>
      </c>
      <c r="D412" s="11" t="str">
        <f t="shared" si="41"/>
        <v/>
      </c>
      <c r="E412" s="14" t="str">
        <f t="shared" si="47"/>
        <v/>
      </c>
      <c r="F412" s="83" t="e">
        <f t="shared" si="42"/>
        <v>#VALUE!</v>
      </c>
      <c r="G412" s="83"/>
      <c r="H412" s="11" t="e">
        <f t="shared" si="43"/>
        <v>#VALUE!</v>
      </c>
      <c r="I412" s="11" t="str">
        <f t="shared" si="46"/>
        <v/>
      </c>
      <c r="J412" s="10" t="str">
        <f>IF(Pay_Num&lt;&gt;"",Beg_Bal*(Interest_Rate/VLOOKUP(Interval,LoanLookup[],5,FALSE)),"")</f>
        <v/>
      </c>
      <c r="K412" s="11" t="e">
        <f t="shared" si="44"/>
        <v>#VALUE!</v>
      </c>
      <c r="L412" s="65">
        <f>SUM($J$13:$J412)</f>
        <v>0</v>
      </c>
      <c r="M412" s="65"/>
      <c r="N412" s="65"/>
      <c r="O412" s="4"/>
    </row>
    <row r="413" spans="2:15" ht="16.5" customHeight="1" x14ac:dyDescent="0.3">
      <c r="B413" s="8" t="str">
        <f t="shared" si="45"/>
        <v/>
      </c>
      <c r="C413" s="9" t="str">
        <f>IF(Pay_Num&lt;&gt;"",DATE(YEAR(C412)+VLOOKUP(Interval,LoanLookup[],4,FALSE),MONTH(C412)+VLOOKUP(Interval,LoanLookup[],2,FALSE),DAY(C412)+VLOOKUP(Interval,LoanLookup[],3,FALSE)),"")</f>
        <v/>
      </c>
      <c r="D413" s="11" t="str">
        <f t="shared" si="41"/>
        <v/>
      </c>
      <c r="E413" s="14" t="str">
        <f t="shared" si="47"/>
        <v/>
      </c>
      <c r="F413" s="83" t="e">
        <f t="shared" si="42"/>
        <v>#VALUE!</v>
      </c>
      <c r="G413" s="83"/>
      <c r="H413" s="11" t="e">
        <f t="shared" si="43"/>
        <v>#VALUE!</v>
      </c>
      <c r="I413" s="11" t="str">
        <f t="shared" si="46"/>
        <v/>
      </c>
      <c r="J413" s="10" t="str">
        <f>IF(Pay_Num&lt;&gt;"",Beg_Bal*(Interest_Rate/VLOOKUP(Interval,LoanLookup[],5,FALSE)),"")</f>
        <v/>
      </c>
      <c r="K413" s="11" t="e">
        <f t="shared" si="44"/>
        <v>#VALUE!</v>
      </c>
      <c r="L413" s="65">
        <f>SUM($J$13:$J413)</f>
        <v>0</v>
      </c>
      <c r="M413" s="65"/>
      <c r="N413" s="65"/>
      <c r="O413" s="4"/>
    </row>
    <row r="414" spans="2:15" ht="16.5" customHeight="1" x14ac:dyDescent="0.3">
      <c r="B414" s="8" t="str">
        <f t="shared" si="45"/>
        <v/>
      </c>
      <c r="C414" s="9" t="str">
        <f>IF(Pay_Num&lt;&gt;"",DATE(YEAR(C413)+VLOOKUP(Interval,LoanLookup[],4,FALSE),MONTH(C413)+VLOOKUP(Interval,LoanLookup[],2,FALSE),DAY(C413)+VLOOKUP(Interval,LoanLookup[],3,FALSE)),"")</f>
        <v/>
      </c>
      <c r="D414" s="11" t="str">
        <f t="shared" si="41"/>
        <v/>
      </c>
      <c r="E414" s="14" t="str">
        <f t="shared" si="47"/>
        <v/>
      </c>
      <c r="F414" s="83" t="e">
        <f t="shared" si="42"/>
        <v>#VALUE!</v>
      </c>
      <c r="G414" s="83"/>
      <c r="H414" s="11" t="e">
        <f t="shared" si="43"/>
        <v>#VALUE!</v>
      </c>
      <c r="I414" s="11" t="str">
        <f t="shared" si="46"/>
        <v/>
      </c>
      <c r="J414" s="10" t="str">
        <f>IF(Pay_Num&lt;&gt;"",Beg_Bal*(Interest_Rate/VLOOKUP(Interval,LoanLookup[],5,FALSE)),"")</f>
        <v/>
      </c>
      <c r="K414" s="11" t="e">
        <f t="shared" si="44"/>
        <v>#VALUE!</v>
      </c>
      <c r="L414" s="65">
        <f>SUM($J$13:$J414)</f>
        <v>0</v>
      </c>
      <c r="M414" s="65"/>
      <c r="N414" s="65"/>
      <c r="O414" s="4"/>
    </row>
    <row r="415" spans="2:15" ht="16.5" customHeight="1" x14ac:dyDescent="0.3">
      <c r="B415" s="8" t="str">
        <f t="shared" si="45"/>
        <v/>
      </c>
      <c r="C415" s="9" t="str">
        <f>IF(Pay_Num&lt;&gt;"",DATE(YEAR(C414)+VLOOKUP(Interval,LoanLookup[],4,FALSE),MONTH(C414)+VLOOKUP(Interval,LoanLookup[],2,FALSE),DAY(C414)+VLOOKUP(Interval,LoanLookup[],3,FALSE)),"")</f>
        <v/>
      </c>
      <c r="D415" s="11" t="str">
        <f t="shared" si="41"/>
        <v/>
      </c>
      <c r="E415" s="14" t="str">
        <f t="shared" si="47"/>
        <v/>
      </c>
      <c r="F415" s="83" t="e">
        <f t="shared" si="42"/>
        <v>#VALUE!</v>
      </c>
      <c r="G415" s="83"/>
      <c r="H415" s="11" t="e">
        <f t="shared" si="43"/>
        <v>#VALUE!</v>
      </c>
      <c r="I415" s="11" t="str">
        <f t="shared" si="46"/>
        <v/>
      </c>
      <c r="J415" s="10" t="str">
        <f>IF(Pay_Num&lt;&gt;"",Beg_Bal*(Interest_Rate/VLOOKUP(Interval,LoanLookup[],5,FALSE)),"")</f>
        <v/>
      </c>
      <c r="K415" s="11" t="e">
        <f t="shared" si="44"/>
        <v>#VALUE!</v>
      </c>
      <c r="L415" s="65">
        <f>SUM($J$13:$J415)</f>
        <v>0</v>
      </c>
      <c r="M415" s="65"/>
      <c r="N415" s="65"/>
      <c r="O415" s="4"/>
    </row>
    <row r="416" spans="2:15" ht="16.5" customHeight="1" x14ac:dyDescent="0.3">
      <c r="B416" s="8" t="str">
        <f t="shared" si="45"/>
        <v/>
      </c>
      <c r="C416" s="9" t="str">
        <f>IF(Pay_Num&lt;&gt;"",DATE(YEAR(C415)+VLOOKUP(Interval,LoanLookup[],4,FALSE),MONTH(C415)+VLOOKUP(Interval,LoanLookup[],2,FALSE),DAY(C415)+VLOOKUP(Interval,LoanLookup[],3,FALSE)),"")</f>
        <v/>
      </c>
      <c r="D416" s="11" t="str">
        <f t="shared" si="41"/>
        <v/>
      </c>
      <c r="E416" s="14" t="str">
        <f t="shared" si="47"/>
        <v/>
      </c>
      <c r="F416" s="83" t="e">
        <f t="shared" si="42"/>
        <v>#VALUE!</v>
      </c>
      <c r="G416" s="83"/>
      <c r="H416" s="11" t="e">
        <f t="shared" si="43"/>
        <v>#VALUE!</v>
      </c>
      <c r="I416" s="11" t="str">
        <f t="shared" si="46"/>
        <v/>
      </c>
      <c r="J416" s="10" t="str">
        <f>IF(Pay_Num&lt;&gt;"",Beg_Bal*(Interest_Rate/VLOOKUP(Interval,LoanLookup[],5,FALSE)),"")</f>
        <v/>
      </c>
      <c r="K416" s="11" t="e">
        <f t="shared" si="44"/>
        <v>#VALUE!</v>
      </c>
      <c r="L416" s="65">
        <f>SUM($J$13:$J416)</f>
        <v>0</v>
      </c>
      <c r="M416" s="65"/>
      <c r="N416" s="65"/>
      <c r="O416" s="4"/>
    </row>
    <row r="417" spans="2:15" ht="16.5" customHeight="1" x14ac:dyDescent="0.3">
      <c r="B417" s="8" t="str">
        <f t="shared" si="45"/>
        <v/>
      </c>
      <c r="C417" s="9" t="str">
        <f>IF(Pay_Num&lt;&gt;"",DATE(YEAR(C416)+VLOOKUP(Interval,LoanLookup[],4,FALSE),MONTH(C416)+VLOOKUP(Interval,LoanLookup[],2,FALSE),DAY(C416)+VLOOKUP(Interval,LoanLookup[],3,FALSE)),"")</f>
        <v/>
      </c>
      <c r="D417" s="11" t="str">
        <f t="shared" si="41"/>
        <v/>
      </c>
      <c r="E417" s="14" t="str">
        <f t="shared" si="47"/>
        <v/>
      </c>
      <c r="F417" s="83" t="e">
        <f t="shared" si="42"/>
        <v>#VALUE!</v>
      </c>
      <c r="G417" s="83"/>
      <c r="H417" s="11" t="e">
        <f t="shared" si="43"/>
        <v>#VALUE!</v>
      </c>
      <c r="I417" s="11" t="str">
        <f t="shared" si="46"/>
        <v/>
      </c>
      <c r="J417" s="10" t="str">
        <f>IF(Pay_Num&lt;&gt;"",Beg_Bal*(Interest_Rate/VLOOKUP(Interval,LoanLookup[],5,FALSE)),"")</f>
        <v/>
      </c>
      <c r="K417" s="11" t="e">
        <f t="shared" si="44"/>
        <v>#VALUE!</v>
      </c>
      <c r="L417" s="65">
        <f>SUM($J$13:$J417)</f>
        <v>0</v>
      </c>
      <c r="M417" s="65"/>
      <c r="N417" s="65"/>
      <c r="O417" s="4"/>
    </row>
    <row r="418" spans="2:15" ht="16.5" customHeight="1" x14ac:dyDescent="0.3">
      <c r="B418" s="8" t="str">
        <f t="shared" si="45"/>
        <v/>
      </c>
      <c r="C418" s="9" t="str">
        <f>IF(Pay_Num&lt;&gt;"",DATE(YEAR(C417)+VLOOKUP(Interval,LoanLookup[],4,FALSE),MONTH(C417)+VLOOKUP(Interval,LoanLookup[],2,FALSE),DAY(C417)+VLOOKUP(Interval,LoanLookup[],3,FALSE)),"")</f>
        <v/>
      </c>
      <c r="D418" s="11" t="str">
        <f t="shared" si="41"/>
        <v/>
      </c>
      <c r="E418" s="14" t="str">
        <f t="shared" si="47"/>
        <v/>
      </c>
      <c r="F418" s="83" t="e">
        <f t="shared" si="42"/>
        <v>#VALUE!</v>
      </c>
      <c r="G418" s="83"/>
      <c r="H418" s="11" t="e">
        <f t="shared" si="43"/>
        <v>#VALUE!</v>
      </c>
      <c r="I418" s="11" t="str">
        <f t="shared" si="46"/>
        <v/>
      </c>
      <c r="J418" s="10" t="str">
        <f>IF(Pay_Num&lt;&gt;"",Beg_Bal*(Interest_Rate/VLOOKUP(Interval,LoanLookup[],5,FALSE)),"")</f>
        <v/>
      </c>
      <c r="K418" s="11" t="e">
        <f t="shared" si="44"/>
        <v>#VALUE!</v>
      </c>
      <c r="L418" s="65">
        <f>SUM($J$13:$J418)</f>
        <v>0</v>
      </c>
      <c r="M418" s="65"/>
      <c r="N418" s="65"/>
      <c r="O418" s="4"/>
    </row>
    <row r="419" spans="2:15" ht="16.5" customHeight="1" x14ac:dyDescent="0.3">
      <c r="B419" s="8" t="str">
        <f t="shared" si="45"/>
        <v/>
      </c>
      <c r="C419" s="9" t="str">
        <f>IF(Pay_Num&lt;&gt;"",DATE(YEAR(C418)+VLOOKUP(Interval,LoanLookup[],4,FALSE),MONTH(C418)+VLOOKUP(Interval,LoanLookup[],2,FALSE),DAY(C418)+VLOOKUP(Interval,LoanLookup[],3,FALSE)),"")</f>
        <v/>
      </c>
      <c r="D419" s="11" t="str">
        <f t="shared" si="41"/>
        <v/>
      </c>
      <c r="E419" s="14" t="str">
        <f t="shared" si="47"/>
        <v/>
      </c>
      <c r="F419" s="83" t="e">
        <f t="shared" si="42"/>
        <v>#VALUE!</v>
      </c>
      <c r="G419" s="83"/>
      <c r="H419" s="11" t="e">
        <f t="shared" si="43"/>
        <v>#VALUE!</v>
      </c>
      <c r="I419" s="11" t="str">
        <f t="shared" si="46"/>
        <v/>
      </c>
      <c r="J419" s="10" t="str">
        <f>IF(Pay_Num&lt;&gt;"",Beg_Bal*(Interest_Rate/VLOOKUP(Interval,LoanLookup[],5,FALSE)),"")</f>
        <v/>
      </c>
      <c r="K419" s="11" t="e">
        <f t="shared" si="44"/>
        <v>#VALUE!</v>
      </c>
      <c r="L419" s="65">
        <f>SUM($J$13:$J419)</f>
        <v>0</v>
      </c>
      <c r="M419" s="65"/>
      <c r="N419" s="65"/>
      <c r="O419" s="4"/>
    </row>
    <row r="420" spans="2:15" ht="16.5" customHeight="1" x14ac:dyDescent="0.3">
      <c r="B420" s="8" t="str">
        <f t="shared" si="45"/>
        <v/>
      </c>
      <c r="C420" s="9" t="str">
        <f>IF(Pay_Num&lt;&gt;"",DATE(YEAR(C419)+VLOOKUP(Interval,LoanLookup[],4,FALSE),MONTH(C419)+VLOOKUP(Interval,LoanLookup[],2,FALSE),DAY(C419)+VLOOKUP(Interval,LoanLookup[],3,FALSE)),"")</f>
        <v/>
      </c>
      <c r="D420" s="11" t="str">
        <f t="shared" si="41"/>
        <v/>
      </c>
      <c r="E420" s="14" t="str">
        <f t="shared" si="47"/>
        <v/>
      </c>
      <c r="F420" s="83" t="e">
        <f t="shared" si="42"/>
        <v>#VALUE!</v>
      </c>
      <c r="G420" s="83"/>
      <c r="H420" s="11" t="e">
        <f t="shared" si="43"/>
        <v>#VALUE!</v>
      </c>
      <c r="I420" s="11" t="str">
        <f t="shared" si="46"/>
        <v/>
      </c>
      <c r="J420" s="10" t="str">
        <f>IF(Pay_Num&lt;&gt;"",Beg_Bal*(Interest_Rate/VLOOKUP(Interval,LoanLookup[],5,FALSE)),"")</f>
        <v/>
      </c>
      <c r="K420" s="11" t="e">
        <f t="shared" si="44"/>
        <v>#VALUE!</v>
      </c>
      <c r="L420" s="65">
        <f>SUM($J$13:$J420)</f>
        <v>0</v>
      </c>
      <c r="M420" s="65"/>
      <c r="N420" s="65"/>
      <c r="O420" s="4"/>
    </row>
    <row r="421" spans="2:15" ht="16.5" customHeight="1" x14ac:dyDescent="0.3">
      <c r="B421" s="8" t="str">
        <f t="shared" si="45"/>
        <v/>
      </c>
      <c r="C421" s="9" t="str">
        <f>IF(Pay_Num&lt;&gt;"",DATE(YEAR(C420)+VLOOKUP(Interval,LoanLookup[],4,FALSE),MONTH(C420)+VLOOKUP(Interval,LoanLookup[],2,FALSE),DAY(C420)+VLOOKUP(Interval,LoanLookup[],3,FALSE)),"")</f>
        <v/>
      </c>
      <c r="D421" s="11" t="str">
        <f t="shared" si="41"/>
        <v/>
      </c>
      <c r="E421" s="14" t="str">
        <f t="shared" si="47"/>
        <v/>
      </c>
      <c r="F421" s="83" t="e">
        <f t="shared" si="42"/>
        <v>#VALUE!</v>
      </c>
      <c r="G421" s="83"/>
      <c r="H421" s="11" t="e">
        <f t="shared" si="43"/>
        <v>#VALUE!</v>
      </c>
      <c r="I421" s="11" t="str">
        <f t="shared" si="46"/>
        <v/>
      </c>
      <c r="J421" s="10" t="str">
        <f>IF(Pay_Num&lt;&gt;"",Beg_Bal*(Interest_Rate/VLOOKUP(Interval,LoanLookup[],5,FALSE)),"")</f>
        <v/>
      </c>
      <c r="K421" s="11" t="e">
        <f t="shared" si="44"/>
        <v>#VALUE!</v>
      </c>
      <c r="L421" s="65">
        <f>SUM($J$13:$J421)</f>
        <v>0</v>
      </c>
      <c r="M421" s="65"/>
      <c r="N421" s="65"/>
      <c r="O421" s="4"/>
    </row>
    <row r="422" spans="2:15" ht="16.5" customHeight="1" x14ac:dyDescent="0.3">
      <c r="B422" s="8" t="str">
        <f t="shared" si="45"/>
        <v/>
      </c>
      <c r="C422" s="9" t="str">
        <f>IF(Pay_Num&lt;&gt;"",DATE(YEAR(C421)+VLOOKUP(Interval,LoanLookup[],4,FALSE),MONTH(C421)+VLOOKUP(Interval,LoanLookup[],2,FALSE),DAY(C421)+VLOOKUP(Interval,LoanLookup[],3,FALSE)),"")</f>
        <v/>
      </c>
      <c r="D422" s="11" t="str">
        <f t="shared" si="41"/>
        <v/>
      </c>
      <c r="E422" s="14" t="str">
        <f t="shared" si="47"/>
        <v/>
      </c>
      <c r="F422" s="83" t="e">
        <f t="shared" si="42"/>
        <v>#VALUE!</v>
      </c>
      <c r="G422" s="83"/>
      <c r="H422" s="11" t="e">
        <f t="shared" si="43"/>
        <v>#VALUE!</v>
      </c>
      <c r="I422" s="11" t="str">
        <f t="shared" si="46"/>
        <v/>
      </c>
      <c r="J422" s="10" t="str">
        <f>IF(Pay_Num&lt;&gt;"",Beg_Bal*(Interest_Rate/VLOOKUP(Interval,LoanLookup[],5,FALSE)),"")</f>
        <v/>
      </c>
      <c r="K422" s="11" t="e">
        <f t="shared" si="44"/>
        <v>#VALUE!</v>
      </c>
      <c r="L422" s="65">
        <f>SUM($J$13:$J422)</f>
        <v>0</v>
      </c>
      <c r="M422" s="65"/>
      <c r="N422" s="65"/>
      <c r="O422" s="4"/>
    </row>
    <row r="423" spans="2:15" ht="16.5" customHeight="1" x14ac:dyDescent="0.3">
      <c r="B423" s="8" t="str">
        <f t="shared" si="45"/>
        <v/>
      </c>
      <c r="C423" s="9" t="str">
        <f>IF(Pay_Num&lt;&gt;"",DATE(YEAR(C422)+VLOOKUP(Interval,LoanLookup[],4,FALSE),MONTH(C422)+VLOOKUP(Interval,LoanLookup[],2,FALSE),DAY(C422)+VLOOKUP(Interval,LoanLookup[],3,FALSE)),"")</f>
        <v/>
      </c>
      <c r="D423" s="11" t="str">
        <f t="shared" si="41"/>
        <v/>
      </c>
      <c r="E423" s="14" t="str">
        <f t="shared" si="47"/>
        <v/>
      </c>
      <c r="F423" s="83" t="e">
        <f t="shared" si="42"/>
        <v>#VALUE!</v>
      </c>
      <c r="G423" s="83"/>
      <c r="H423" s="11" t="e">
        <f t="shared" si="43"/>
        <v>#VALUE!</v>
      </c>
      <c r="I423" s="11" t="str">
        <f t="shared" si="46"/>
        <v/>
      </c>
      <c r="J423" s="10" t="str">
        <f>IF(Pay_Num&lt;&gt;"",Beg_Bal*(Interest_Rate/VLOOKUP(Interval,LoanLookup[],5,FALSE)),"")</f>
        <v/>
      </c>
      <c r="K423" s="11" t="e">
        <f t="shared" si="44"/>
        <v>#VALUE!</v>
      </c>
      <c r="L423" s="65">
        <f>SUM($J$13:$J423)</f>
        <v>0</v>
      </c>
      <c r="M423" s="65"/>
      <c r="N423" s="65"/>
      <c r="O423" s="4"/>
    </row>
    <row r="424" spans="2:15" ht="16.5" customHeight="1" x14ac:dyDescent="0.3">
      <c r="B424" s="8" t="str">
        <f t="shared" si="45"/>
        <v/>
      </c>
      <c r="C424" s="9" t="str">
        <f>IF(Pay_Num&lt;&gt;"",DATE(YEAR(C423)+VLOOKUP(Interval,LoanLookup[],4,FALSE),MONTH(C423)+VLOOKUP(Interval,LoanLookup[],2,FALSE),DAY(C423)+VLOOKUP(Interval,LoanLookup[],3,FALSE)),"")</f>
        <v/>
      </c>
      <c r="D424" s="11" t="str">
        <f t="shared" si="41"/>
        <v/>
      </c>
      <c r="E424" s="14" t="str">
        <f t="shared" si="47"/>
        <v/>
      </c>
      <c r="F424" s="83" t="e">
        <f t="shared" si="42"/>
        <v>#VALUE!</v>
      </c>
      <c r="G424" s="83"/>
      <c r="H424" s="11" t="e">
        <f t="shared" si="43"/>
        <v>#VALUE!</v>
      </c>
      <c r="I424" s="11" t="str">
        <f t="shared" si="46"/>
        <v/>
      </c>
      <c r="J424" s="10" t="str">
        <f>IF(Pay_Num&lt;&gt;"",Beg_Bal*(Interest_Rate/VLOOKUP(Interval,LoanLookup[],5,FALSE)),"")</f>
        <v/>
      </c>
      <c r="K424" s="11" t="e">
        <f t="shared" si="44"/>
        <v>#VALUE!</v>
      </c>
      <c r="L424" s="65">
        <f>SUM($J$13:$J424)</f>
        <v>0</v>
      </c>
      <c r="M424" s="65"/>
      <c r="N424" s="65"/>
      <c r="O424" s="4"/>
    </row>
    <row r="425" spans="2:15" ht="16.5" customHeight="1" x14ac:dyDescent="0.3">
      <c r="B425" s="8" t="str">
        <f t="shared" si="45"/>
        <v/>
      </c>
      <c r="C425" s="9" t="str">
        <f>IF(Pay_Num&lt;&gt;"",DATE(YEAR(C424)+VLOOKUP(Interval,LoanLookup[],4,FALSE),MONTH(C424)+VLOOKUP(Interval,LoanLookup[],2,FALSE),DAY(C424)+VLOOKUP(Interval,LoanLookup[],3,FALSE)),"")</f>
        <v/>
      </c>
      <c r="D425" s="11" t="str">
        <f t="shared" si="41"/>
        <v/>
      </c>
      <c r="E425" s="14" t="str">
        <f t="shared" si="47"/>
        <v/>
      </c>
      <c r="F425" s="83" t="e">
        <f t="shared" si="42"/>
        <v>#VALUE!</v>
      </c>
      <c r="G425" s="83"/>
      <c r="H425" s="11" t="e">
        <f t="shared" si="43"/>
        <v>#VALUE!</v>
      </c>
      <c r="I425" s="11" t="str">
        <f t="shared" si="46"/>
        <v/>
      </c>
      <c r="J425" s="10" t="str">
        <f>IF(Pay_Num&lt;&gt;"",Beg_Bal*(Interest_Rate/VLOOKUP(Interval,LoanLookup[],5,FALSE)),"")</f>
        <v/>
      </c>
      <c r="K425" s="11" t="e">
        <f t="shared" si="44"/>
        <v>#VALUE!</v>
      </c>
      <c r="L425" s="65">
        <f>SUM($J$13:$J425)</f>
        <v>0</v>
      </c>
      <c r="M425" s="65"/>
      <c r="N425" s="65"/>
      <c r="O425" s="4"/>
    </row>
    <row r="426" spans="2:15" ht="16.5" customHeight="1" x14ac:dyDescent="0.3">
      <c r="B426" s="8" t="str">
        <f t="shared" si="45"/>
        <v/>
      </c>
      <c r="C426" s="9" t="str">
        <f>IF(Pay_Num&lt;&gt;"",DATE(YEAR(C425)+VLOOKUP(Interval,LoanLookup[],4,FALSE),MONTH(C425)+VLOOKUP(Interval,LoanLookup[],2,FALSE),DAY(C425)+VLOOKUP(Interval,LoanLookup[],3,FALSE)),"")</f>
        <v/>
      </c>
      <c r="D426" s="11" t="str">
        <f t="shared" si="41"/>
        <v/>
      </c>
      <c r="E426" s="14" t="str">
        <f t="shared" si="47"/>
        <v/>
      </c>
      <c r="F426" s="83" t="e">
        <f t="shared" si="42"/>
        <v>#VALUE!</v>
      </c>
      <c r="G426" s="83"/>
      <c r="H426" s="11" t="e">
        <f t="shared" si="43"/>
        <v>#VALUE!</v>
      </c>
      <c r="I426" s="11" t="str">
        <f t="shared" si="46"/>
        <v/>
      </c>
      <c r="J426" s="10" t="str">
        <f>IF(Pay_Num&lt;&gt;"",Beg_Bal*(Interest_Rate/VLOOKUP(Interval,LoanLookup[],5,FALSE)),"")</f>
        <v/>
      </c>
      <c r="K426" s="11" t="e">
        <f t="shared" si="44"/>
        <v>#VALUE!</v>
      </c>
      <c r="L426" s="65">
        <f>SUM($J$13:$J426)</f>
        <v>0</v>
      </c>
      <c r="M426" s="65"/>
      <c r="N426" s="65"/>
      <c r="O426" s="4"/>
    </row>
    <row r="427" spans="2:15" ht="16.5" customHeight="1" x14ac:dyDescent="0.3">
      <c r="B427" s="8" t="str">
        <f t="shared" si="45"/>
        <v/>
      </c>
      <c r="C427" s="9" t="str">
        <f>IF(Pay_Num&lt;&gt;"",DATE(YEAR(C426)+VLOOKUP(Interval,LoanLookup[],4,FALSE),MONTH(C426)+VLOOKUP(Interval,LoanLookup[],2,FALSE),DAY(C426)+VLOOKUP(Interval,LoanLookup[],3,FALSE)),"")</f>
        <v/>
      </c>
      <c r="D427" s="11" t="str">
        <f t="shared" si="41"/>
        <v/>
      </c>
      <c r="E427" s="14" t="str">
        <f t="shared" si="47"/>
        <v/>
      </c>
      <c r="F427" s="83" t="e">
        <f t="shared" si="42"/>
        <v>#VALUE!</v>
      </c>
      <c r="G427" s="83"/>
      <c r="H427" s="11" t="e">
        <f t="shared" si="43"/>
        <v>#VALUE!</v>
      </c>
      <c r="I427" s="11" t="str">
        <f t="shared" si="46"/>
        <v/>
      </c>
      <c r="J427" s="10" t="str">
        <f>IF(Pay_Num&lt;&gt;"",Beg_Bal*(Interest_Rate/VLOOKUP(Interval,LoanLookup[],5,FALSE)),"")</f>
        <v/>
      </c>
      <c r="K427" s="11" t="e">
        <f t="shared" si="44"/>
        <v>#VALUE!</v>
      </c>
      <c r="L427" s="65">
        <f>SUM($J$13:$J427)</f>
        <v>0</v>
      </c>
      <c r="M427" s="65"/>
      <c r="N427" s="65"/>
      <c r="O427" s="4"/>
    </row>
    <row r="428" spans="2:15" ht="16.5" customHeight="1" x14ac:dyDescent="0.3">
      <c r="B428" s="8" t="str">
        <f t="shared" si="45"/>
        <v/>
      </c>
      <c r="C428" s="9" t="str">
        <f>IF(Pay_Num&lt;&gt;"",DATE(YEAR(C427)+VLOOKUP(Interval,LoanLookup[],4,FALSE),MONTH(C427)+VLOOKUP(Interval,LoanLookup[],2,FALSE),DAY(C427)+VLOOKUP(Interval,LoanLookup[],3,FALSE)),"")</f>
        <v/>
      </c>
      <c r="D428" s="11" t="str">
        <f t="shared" si="41"/>
        <v/>
      </c>
      <c r="E428" s="14" t="str">
        <f t="shared" si="47"/>
        <v/>
      </c>
      <c r="F428" s="83" t="e">
        <f t="shared" si="42"/>
        <v>#VALUE!</v>
      </c>
      <c r="G428" s="83"/>
      <c r="H428" s="11" t="e">
        <f t="shared" si="43"/>
        <v>#VALUE!</v>
      </c>
      <c r="I428" s="11" t="str">
        <f t="shared" si="46"/>
        <v/>
      </c>
      <c r="J428" s="10" t="str">
        <f>IF(Pay_Num&lt;&gt;"",Beg_Bal*(Interest_Rate/VLOOKUP(Interval,LoanLookup[],5,FALSE)),"")</f>
        <v/>
      </c>
      <c r="K428" s="11" t="e">
        <f t="shared" si="44"/>
        <v>#VALUE!</v>
      </c>
      <c r="L428" s="65">
        <f>SUM($J$13:$J428)</f>
        <v>0</v>
      </c>
      <c r="M428" s="65"/>
      <c r="N428" s="65"/>
      <c r="O428" s="4"/>
    </row>
    <row r="429" spans="2:15" ht="16.5" customHeight="1" x14ac:dyDescent="0.3">
      <c r="B429" s="8" t="str">
        <f t="shared" si="45"/>
        <v/>
      </c>
      <c r="C429" s="9" t="str">
        <f>IF(Pay_Num&lt;&gt;"",DATE(YEAR(C428)+VLOOKUP(Interval,LoanLookup[],4,FALSE),MONTH(C428)+VLOOKUP(Interval,LoanLookup[],2,FALSE),DAY(C428)+VLOOKUP(Interval,LoanLookup[],3,FALSE)),"")</f>
        <v/>
      </c>
      <c r="D429" s="11" t="str">
        <f t="shared" si="41"/>
        <v/>
      </c>
      <c r="E429" s="14" t="str">
        <f t="shared" si="47"/>
        <v/>
      </c>
      <c r="F429" s="83" t="e">
        <f t="shared" si="42"/>
        <v>#VALUE!</v>
      </c>
      <c r="G429" s="83"/>
      <c r="H429" s="11" t="e">
        <f t="shared" si="43"/>
        <v>#VALUE!</v>
      </c>
      <c r="I429" s="11" t="str">
        <f t="shared" si="46"/>
        <v/>
      </c>
      <c r="J429" s="10" t="str">
        <f>IF(Pay_Num&lt;&gt;"",Beg_Bal*(Interest_Rate/VLOOKUP(Interval,LoanLookup[],5,FALSE)),"")</f>
        <v/>
      </c>
      <c r="K429" s="11" t="e">
        <f t="shared" si="44"/>
        <v>#VALUE!</v>
      </c>
      <c r="L429" s="65">
        <f>SUM($J$13:$J429)</f>
        <v>0</v>
      </c>
      <c r="M429" s="65"/>
      <c r="N429" s="65"/>
      <c r="O429" s="4"/>
    </row>
    <row r="430" spans="2:15" ht="16.5" customHeight="1" x14ac:dyDescent="0.3">
      <c r="B430" s="8" t="str">
        <f t="shared" si="45"/>
        <v/>
      </c>
      <c r="C430" s="9" t="str">
        <f>IF(Pay_Num&lt;&gt;"",DATE(YEAR(C429)+VLOOKUP(Interval,LoanLookup[],4,FALSE),MONTH(C429)+VLOOKUP(Interval,LoanLookup[],2,FALSE),DAY(C429)+VLOOKUP(Interval,LoanLookup[],3,FALSE)),"")</f>
        <v/>
      </c>
      <c r="D430" s="11" t="str">
        <f t="shared" si="41"/>
        <v/>
      </c>
      <c r="E430" s="14" t="str">
        <f t="shared" si="47"/>
        <v/>
      </c>
      <c r="F430" s="83" t="e">
        <f t="shared" si="42"/>
        <v>#VALUE!</v>
      </c>
      <c r="G430" s="83"/>
      <c r="H430" s="11" t="e">
        <f t="shared" si="43"/>
        <v>#VALUE!</v>
      </c>
      <c r="I430" s="11" t="str">
        <f t="shared" si="46"/>
        <v/>
      </c>
      <c r="J430" s="10" t="str">
        <f>IF(Pay_Num&lt;&gt;"",Beg_Bal*(Interest_Rate/VLOOKUP(Interval,LoanLookup[],5,FALSE)),"")</f>
        <v/>
      </c>
      <c r="K430" s="11" t="e">
        <f t="shared" si="44"/>
        <v>#VALUE!</v>
      </c>
      <c r="L430" s="65">
        <f>SUM($J$13:$J430)</f>
        <v>0</v>
      </c>
      <c r="M430" s="65"/>
      <c r="N430" s="65"/>
      <c r="O430" s="4"/>
    </row>
    <row r="431" spans="2:15" ht="16.5" customHeight="1" x14ac:dyDescent="0.3">
      <c r="B431" s="8" t="str">
        <f t="shared" si="45"/>
        <v/>
      </c>
      <c r="C431" s="9" t="str">
        <f>IF(Pay_Num&lt;&gt;"",DATE(YEAR(C430)+VLOOKUP(Interval,LoanLookup[],4,FALSE),MONTH(C430)+VLOOKUP(Interval,LoanLookup[],2,FALSE),DAY(C430)+VLOOKUP(Interval,LoanLookup[],3,FALSE)),"")</f>
        <v/>
      </c>
      <c r="D431" s="11" t="str">
        <f t="shared" si="41"/>
        <v/>
      </c>
      <c r="E431" s="14" t="str">
        <f t="shared" si="47"/>
        <v/>
      </c>
      <c r="F431" s="83" t="e">
        <f t="shared" si="42"/>
        <v>#VALUE!</v>
      </c>
      <c r="G431" s="83"/>
      <c r="H431" s="11" t="e">
        <f t="shared" si="43"/>
        <v>#VALUE!</v>
      </c>
      <c r="I431" s="11" t="str">
        <f t="shared" si="46"/>
        <v/>
      </c>
      <c r="J431" s="10" t="str">
        <f>IF(Pay_Num&lt;&gt;"",Beg_Bal*(Interest_Rate/VLOOKUP(Interval,LoanLookup[],5,FALSE)),"")</f>
        <v/>
      </c>
      <c r="K431" s="11" t="e">
        <f t="shared" si="44"/>
        <v>#VALUE!</v>
      </c>
      <c r="L431" s="65">
        <f>SUM($J$13:$J431)</f>
        <v>0</v>
      </c>
      <c r="M431" s="65"/>
      <c r="N431" s="65"/>
      <c r="O431" s="4"/>
    </row>
    <row r="432" spans="2:15" ht="16.5" customHeight="1" x14ac:dyDescent="0.3">
      <c r="B432" s="8" t="str">
        <f t="shared" si="45"/>
        <v/>
      </c>
      <c r="C432" s="9" t="str">
        <f>IF(Pay_Num&lt;&gt;"",DATE(YEAR(C431)+VLOOKUP(Interval,LoanLookup[],4,FALSE),MONTH(C431)+VLOOKUP(Interval,LoanLookup[],2,FALSE),DAY(C431)+VLOOKUP(Interval,LoanLookup[],3,FALSE)),"")</f>
        <v/>
      </c>
      <c r="D432" s="11" t="str">
        <f t="shared" si="41"/>
        <v/>
      </c>
      <c r="E432" s="14" t="str">
        <f t="shared" si="47"/>
        <v/>
      </c>
      <c r="F432" s="83" t="e">
        <f t="shared" si="42"/>
        <v>#VALUE!</v>
      </c>
      <c r="G432" s="83"/>
      <c r="H432" s="11" t="e">
        <f t="shared" si="43"/>
        <v>#VALUE!</v>
      </c>
      <c r="I432" s="11" t="str">
        <f t="shared" si="46"/>
        <v/>
      </c>
      <c r="J432" s="10" t="str">
        <f>IF(Pay_Num&lt;&gt;"",Beg_Bal*(Interest_Rate/VLOOKUP(Interval,LoanLookup[],5,FALSE)),"")</f>
        <v/>
      </c>
      <c r="K432" s="11" t="e">
        <f t="shared" si="44"/>
        <v>#VALUE!</v>
      </c>
      <c r="L432" s="65">
        <f>SUM($J$13:$J432)</f>
        <v>0</v>
      </c>
      <c r="M432" s="65"/>
      <c r="N432" s="65"/>
      <c r="O432" s="4"/>
    </row>
    <row r="433" spans="2:15" ht="16.5" customHeight="1" x14ac:dyDescent="0.3">
      <c r="B433" s="8" t="str">
        <f t="shared" si="45"/>
        <v/>
      </c>
      <c r="C433" s="9" t="str">
        <f>IF(Pay_Num&lt;&gt;"",DATE(YEAR(C432)+VLOOKUP(Interval,LoanLookup[],4,FALSE),MONTH(C432)+VLOOKUP(Interval,LoanLookup[],2,FALSE),DAY(C432)+VLOOKUP(Interval,LoanLookup[],3,FALSE)),"")</f>
        <v/>
      </c>
      <c r="D433" s="11" t="str">
        <f t="shared" si="41"/>
        <v/>
      </c>
      <c r="E433" s="14" t="str">
        <f t="shared" si="47"/>
        <v/>
      </c>
      <c r="F433" s="83" t="e">
        <f t="shared" si="42"/>
        <v>#VALUE!</v>
      </c>
      <c r="G433" s="83"/>
      <c r="H433" s="11" t="e">
        <f t="shared" si="43"/>
        <v>#VALUE!</v>
      </c>
      <c r="I433" s="11" t="str">
        <f t="shared" si="46"/>
        <v/>
      </c>
      <c r="J433" s="10" t="str">
        <f>IF(Pay_Num&lt;&gt;"",Beg_Bal*(Interest_Rate/VLOOKUP(Interval,LoanLookup[],5,FALSE)),"")</f>
        <v/>
      </c>
      <c r="K433" s="11" t="e">
        <f t="shared" si="44"/>
        <v>#VALUE!</v>
      </c>
      <c r="L433" s="65">
        <f>SUM($J$13:$J433)</f>
        <v>0</v>
      </c>
      <c r="M433" s="65"/>
      <c r="N433" s="65"/>
      <c r="O433" s="4"/>
    </row>
    <row r="434" spans="2:15" ht="16.5" customHeight="1" x14ac:dyDescent="0.3">
      <c r="B434" s="8" t="str">
        <f t="shared" si="45"/>
        <v/>
      </c>
      <c r="C434" s="9" t="str">
        <f>IF(Pay_Num&lt;&gt;"",DATE(YEAR(C433)+VLOOKUP(Interval,LoanLookup[],4,FALSE),MONTH(C433)+VLOOKUP(Interval,LoanLookup[],2,FALSE),DAY(C433)+VLOOKUP(Interval,LoanLookup[],3,FALSE)),"")</f>
        <v/>
      </c>
      <c r="D434" s="11" t="str">
        <f t="shared" si="41"/>
        <v/>
      </c>
      <c r="E434" s="14" t="str">
        <f t="shared" si="47"/>
        <v/>
      </c>
      <c r="F434" s="83" t="e">
        <f t="shared" si="42"/>
        <v>#VALUE!</v>
      </c>
      <c r="G434" s="83"/>
      <c r="H434" s="11" t="e">
        <f t="shared" si="43"/>
        <v>#VALUE!</v>
      </c>
      <c r="I434" s="11" t="str">
        <f t="shared" si="46"/>
        <v/>
      </c>
      <c r="J434" s="10" t="str">
        <f>IF(Pay_Num&lt;&gt;"",Beg_Bal*(Interest_Rate/VLOOKUP(Interval,LoanLookup[],5,FALSE)),"")</f>
        <v/>
      </c>
      <c r="K434" s="11" t="e">
        <f t="shared" si="44"/>
        <v>#VALUE!</v>
      </c>
      <c r="L434" s="65">
        <f>SUM($J$13:$J434)</f>
        <v>0</v>
      </c>
      <c r="M434" s="65"/>
      <c r="N434" s="65"/>
      <c r="O434" s="4"/>
    </row>
    <row r="435" spans="2:15" ht="16.5" customHeight="1" x14ac:dyDescent="0.3">
      <c r="B435" s="8" t="str">
        <f t="shared" si="45"/>
        <v/>
      </c>
      <c r="C435" s="9" t="str">
        <f>IF(Pay_Num&lt;&gt;"",DATE(YEAR(C434)+VLOOKUP(Interval,LoanLookup[],4,FALSE),MONTH(C434)+VLOOKUP(Interval,LoanLookup[],2,FALSE),DAY(C434)+VLOOKUP(Interval,LoanLookup[],3,FALSE)),"")</f>
        <v/>
      </c>
      <c r="D435" s="11" t="str">
        <f t="shared" si="41"/>
        <v/>
      </c>
      <c r="E435" s="14" t="str">
        <f t="shared" si="47"/>
        <v/>
      </c>
      <c r="F435" s="83" t="e">
        <f t="shared" si="42"/>
        <v>#VALUE!</v>
      </c>
      <c r="G435" s="83"/>
      <c r="H435" s="11" t="e">
        <f t="shared" si="43"/>
        <v>#VALUE!</v>
      </c>
      <c r="I435" s="11" t="str">
        <f t="shared" si="46"/>
        <v/>
      </c>
      <c r="J435" s="10" t="str">
        <f>IF(Pay_Num&lt;&gt;"",Beg_Bal*(Interest_Rate/VLOOKUP(Interval,LoanLookup[],5,FALSE)),"")</f>
        <v/>
      </c>
      <c r="K435" s="11" t="e">
        <f t="shared" si="44"/>
        <v>#VALUE!</v>
      </c>
      <c r="L435" s="65">
        <f>SUM($J$13:$J435)</f>
        <v>0</v>
      </c>
      <c r="M435" s="65"/>
      <c r="N435" s="65"/>
      <c r="O435" s="4"/>
    </row>
    <row r="436" spans="2:15" ht="16.5" customHeight="1" x14ac:dyDescent="0.3">
      <c r="B436" s="8" t="str">
        <f t="shared" si="45"/>
        <v/>
      </c>
      <c r="C436" s="9" t="str">
        <f>IF(Pay_Num&lt;&gt;"",DATE(YEAR(C435)+VLOOKUP(Interval,LoanLookup[],4,FALSE),MONTH(C435)+VLOOKUP(Interval,LoanLookup[],2,FALSE),DAY(C435)+VLOOKUP(Interval,LoanLookup[],3,FALSE)),"")</f>
        <v/>
      </c>
      <c r="D436" s="11" t="str">
        <f t="shared" si="41"/>
        <v/>
      </c>
      <c r="E436" s="14" t="str">
        <f t="shared" si="47"/>
        <v/>
      </c>
      <c r="F436" s="83" t="e">
        <f t="shared" si="42"/>
        <v>#VALUE!</v>
      </c>
      <c r="G436" s="83"/>
      <c r="H436" s="11" t="e">
        <f t="shared" si="43"/>
        <v>#VALUE!</v>
      </c>
      <c r="I436" s="11" t="str">
        <f t="shared" si="46"/>
        <v/>
      </c>
      <c r="J436" s="10" t="str">
        <f>IF(Pay_Num&lt;&gt;"",Beg_Bal*(Interest_Rate/VLOOKUP(Interval,LoanLookup[],5,FALSE)),"")</f>
        <v/>
      </c>
      <c r="K436" s="11" t="e">
        <f t="shared" si="44"/>
        <v>#VALUE!</v>
      </c>
      <c r="L436" s="65">
        <f>SUM($J$13:$J436)</f>
        <v>0</v>
      </c>
      <c r="M436" s="65"/>
      <c r="N436" s="65"/>
      <c r="O436" s="4"/>
    </row>
    <row r="437" spans="2:15" ht="16.5" customHeight="1" x14ac:dyDescent="0.3">
      <c r="B437" s="8" t="str">
        <f t="shared" si="45"/>
        <v/>
      </c>
      <c r="C437" s="9" t="str">
        <f>IF(Pay_Num&lt;&gt;"",DATE(YEAR(C436)+VLOOKUP(Interval,LoanLookup[],4,FALSE),MONTH(C436)+VLOOKUP(Interval,LoanLookup[],2,FALSE),DAY(C436)+VLOOKUP(Interval,LoanLookup[],3,FALSE)),"")</f>
        <v/>
      </c>
      <c r="D437" s="11" t="str">
        <f t="shared" si="41"/>
        <v/>
      </c>
      <c r="E437" s="14" t="str">
        <f t="shared" si="47"/>
        <v/>
      </c>
      <c r="F437" s="83" t="e">
        <f t="shared" si="42"/>
        <v>#VALUE!</v>
      </c>
      <c r="G437" s="83"/>
      <c r="H437" s="11" t="e">
        <f t="shared" si="43"/>
        <v>#VALUE!</v>
      </c>
      <c r="I437" s="11" t="str">
        <f t="shared" si="46"/>
        <v/>
      </c>
      <c r="J437" s="10" t="str">
        <f>IF(Pay_Num&lt;&gt;"",Beg_Bal*(Interest_Rate/VLOOKUP(Interval,LoanLookup[],5,FALSE)),"")</f>
        <v/>
      </c>
      <c r="K437" s="11" t="e">
        <f t="shared" si="44"/>
        <v>#VALUE!</v>
      </c>
      <c r="L437" s="65">
        <f>SUM($J$13:$J437)</f>
        <v>0</v>
      </c>
      <c r="M437" s="65"/>
      <c r="N437" s="65"/>
      <c r="O437" s="4"/>
    </row>
    <row r="438" spans="2:15" ht="16.5" customHeight="1" x14ac:dyDescent="0.3">
      <c r="B438" s="8" t="str">
        <f t="shared" si="45"/>
        <v/>
      </c>
      <c r="C438" s="9" t="str">
        <f>IF(Pay_Num&lt;&gt;"",DATE(YEAR(C437)+VLOOKUP(Interval,LoanLookup[],4,FALSE),MONTH(C437)+VLOOKUP(Interval,LoanLookup[],2,FALSE),DAY(C437)+VLOOKUP(Interval,LoanLookup[],3,FALSE)),"")</f>
        <v/>
      </c>
      <c r="D438" s="11" t="str">
        <f t="shared" ref="D438:D501" si="48">IF(Pay_Num&lt;&gt;"",K437,"")</f>
        <v/>
      </c>
      <c r="E438" s="14" t="str">
        <f t="shared" si="47"/>
        <v/>
      </c>
      <c r="F438" s="83" t="e">
        <f t="shared" si="42"/>
        <v>#VALUE!</v>
      </c>
      <c r="G438" s="83"/>
      <c r="H438" s="11" t="e">
        <f t="shared" si="43"/>
        <v>#VALUE!</v>
      </c>
      <c r="I438" s="11" t="str">
        <f t="shared" si="46"/>
        <v/>
      </c>
      <c r="J438" s="10" t="str">
        <f>IF(Pay_Num&lt;&gt;"",Beg_Bal*(Interest_Rate/VLOOKUP(Interval,LoanLookup[],5,FALSE)),"")</f>
        <v/>
      </c>
      <c r="K438" s="11" t="e">
        <f t="shared" si="44"/>
        <v>#VALUE!</v>
      </c>
      <c r="L438" s="65">
        <f>SUM($J$13:$J438)</f>
        <v>0</v>
      </c>
      <c r="M438" s="65"/>
      <c r="N438" s="65"/>
      <c r="O438" s="4"/>
    </row>
    <row r="439" spans="2:15" ht="16.5" customHeight="1" x14ac:dyDescent="0.3">
      <c r="B439" s="8" t="str">
        <f t="shared" si="45"/>
        <v/>
      </c>
      <c r="C439" s="9" t="str">
        <f>IF(Pay_Num&lt;&gt;"",DATE(YEAR(C438)+VLOOKUP(Interval,LoanLookup[],4,FALSE),MONTH(C438)+VLOOKUP(Interval,LoanLookup[],2,FALSE),DAY(C438)+VLOOKUP(Interval,LoanLookup[],3,FALSE)),"")</f>
        <v/>
      </c>
      <c r="D439" s="11" t="str">
        <f t="shared" si="48"/>
        <v/>
      </c>
      <c r="E439" s="14" t="str">
        <f t="shared" si="47"/>
        <v/>
      </c>
      <c r="F439" s="83" t="e">
        <f t="shared" si="42"/>
        <v>#VALUE!</v>
      </c>
      <c r="G439" s="83"/>
      <c r="H439" s="11" t="e">
        <f t="shared" si="43"/>
        <v>#VALUE!</v>
      </c>
      <c r="I439" s="11" t="str">
        <f t="shared" si="46"/>
        <v/>
      </c>
      <c r="J439" s="10" t="str">
        <f>IF(Pay_Num&lt;&gt;"",Beg_Bal*(Interest_Rate/VLOOKUP(Interval,LoanLookup[],5,FALSE)),"")</f>
        <v/>
      </c>
      <c r="K439" s="11" t="e">
        <f t="shared" si="44"/>
        <v>#VALUE!</v>
      </c>
      <c r="L439" s="65">
        <f>SUM($J$13:$J439)</f>
        <v>0</v>
      </c>
      <c r="M439" s="65"/>
      <c r="N439" s="65"/>
      <c r="O439" s="4"/>
    </row>
    <row r="440" spans="2:15" ht="16.5" customHeight="1" x14ac:dyDescent="0.3">
      <c r="B440" s="8" t="str">
        <f t="shared" si="45"/>
        <v/>
      </c>
      <c r="C440" s="9" t="str">
        <f>IF(Pay_Num&lt;&gt;"",DATE(YEAR(C439)+VLOOKUP(Interval,LoanLookup[],4,FALSE),MONTH(C439)+VLOOKUP(Interval,LoanLookup[],2,FALSE),DAY(C439)+VLOOKUP(Interval,LoanLookup[],3,FALSE)),"")</f>
        <v/>
      </c>
      <c r="D440" s="11" t="str">
        <f t="shared" si="48"/>
        <v/>
      </c>
      <c r="E440" s="14" t="str">
        <f t="shared" si="47"/>
        <v/>
      </c>
      <c r="F440" s="83" t="e">
        <f t="shared" si="42"/>
        <v>#VALUE!</v>
      </c>
      <c r="G440" s="83"/>
      <c r="H440" s="11" t="e">
        <f t="shared" si="43"/>
        <v>#VALUE!</v>
      </c>
      <c r="I440" s="11" t="str">
        <f t="shared" si="46"/>
        <v/>
      </c>
      <c r="J440" s="10" t="str">
        <f>IF(Pay_Num&lt;&gt;"",Beg_Bal*(Interest_Rate/VLOOKUP(Interval,LoanLookup[],5,FALSE)),"")</f>
        <v/>
      </c>
      <c r="K440" s="11" t="e">
        <f t="shared" si="44"/>
        <v>#VALUE!</v>
      </c>
      <c r="L440" s="65">
        <f>SUM($J$13:$J440)</f>
        <v>0</v>
      </c>
      <c r="M440" s="65"/>
      <c r="N440" s="65"/>
      <c r="O440" s="4"/>
    </row>
    <row r="441" spans="2:15" ht="16.5" customHeight="1" x14ac:dyDescent="0.3">
      <c r="B441" s="8" t="str">
        <f t="shared" si="45"/>
        <v/>
      </c>
      <c r="C441" s="9" t="str">
        <f>IF(Pay_Num&lt;&gt;"",DATE(YEAR(C440)+VLOOKUP(Interval,LoanLookup[],4,FALSE),MONTH(C440)+VLOOKUP(Interval,LoanLookup[],2,FALSE),DAY(C440)+VLOOKUP(Interval,LoanLookup[],3,FALSE)),"")</f>
        <v/>
      </c>
      <c r="D441" s="11" t="str">
        <f t="shared" si="48"/>
        <v/>
      </c>
      <c r="E441" s="14" t="str">
        <f t="shared" si="47"/>
        <v/>
      </c>
      <c r="F441" s="83" t="e">
        <f t="shared" si="42"/>
        <v>#VALUE!</v>
      </c>
      <c r="G441" s="83"/>
      <c r="H441" s="11" t="e">
        <f t="shared" si="43"/>
        <v>#VALUE!</v>
      </c>
      <c r="I441" s="11" t="str">
        <f t="shared" si="46"/>
        <v/>
      </c>
      <c r="J441" s="10" t="str">
        <f>IF(Pay_Num&lt;&gt;"",Beg_Bal*(Interest_Rate/VLOOKUP(Interval,LoanLookup[],5,FALSE)),"")</f>
        <v/>
      </c>
      <c r="K441" s="11" t="e">
        <f t="shared" si="44"/>
        <v>#VALUE!</v>
      </c>
      <c r="L441" s="65">
        <f>SUM($J$13:$J441)</f>
        <v>0</v>
      </c>
      <c r="M441" s="65"/>
      <c r="N441" s="65"/>
      <c r="O441" s="4"/>
    </row>
    <row r="442" spans="2:15" ht="16.5" customHeight="1" x14ac:dyDescent="0.3">
      <c r="B442" s="8" t="str">
        <f t="shared" si="45"/>
        <v/>
      </c>
      <c r="C442" s="9" t="str">
        <f>IF(Pay_Num&lt;&gt;"",DATE(YEAR(C441)+VLOOKUP(Interval,LoanLookup[],4,FALSE),MONTH(C441)+VLOOKUP(Interval,LoanLookup[],2,FALSE),DAY(C441)+VLOOKUP(Interval,LoanLookup[],3,FALSE)),"")</f>
        <v/>
      </c>
      <c r="D442" s="11" t="str">
        <f t="shared" si="48"/>
        <v/>
      </c>
      <c r="E442" s="14" t="str">
        <f t="shared" si="47"/>
        <v/>
      </c>
      <c r="F442" s="83" t="e">
        <f t="shared" si="42"/>
        <v>#VALUE!</v>
      </c>
      <c r="G442" s="83"/>
      <c r="H442" s="11" t="e">
        <f t="shared" si="43"/>
        <v>#VALUE!</v>
      </c>
      <c r="I442" s="11" t="str">
        <f t="shared" si="46"/>
        <v/>
      </c>
      <c r="J442" s="10" t="str">
        <f>IF(Pay_Num&lt;&gt;"",Beg_Bal*(Interest_Rate/VLOOKUP(Interval,LoanLookup[],5,FALSE)),"")</f>
        <v/>
      </c>
      <c r="K442" s="11" t="e">
        <f t="shared" si="44"/>
        <v>#VALUE!</v>
      </c>
      <c r="L442" s="65">
        <f>SUM($J$13:$J442)</f>
        <v>0</v>
      </c>
      <c r="M442" s="65"/>
      <c r="N442" s="65"/>
      <c r="O442" s="4"/>
    </row>
    <row r="443" spans="2:15" ht="16.5" customHeight="1" x14ac:dyDescent="0.3">
      <c r="B443" s="8" t="str">
        <f t="shared" si="45"/>
        <v/>
      </c>
      <c r="C443" s="9" t="str">
        <f>IF(Pay_Num&lt;&gt;"",DATE(YEAR(C442)+VLOOKUP(Interval,LoanLookup[],4,FALSE),MONTH(C442)+VLOOKUP(Interval,LoanLookup[],2,FALSE),DAY(C442)+VLOOKUP(Interval,LoanLookup[],3,FALSE)),"")</f>
        <v/>
      </c>
      <c r="D443" s="11" t="str">
        <f t="shared" si="48"/>
        <v/>
      </c>
      <c r="E443" s="14" t="str">
        <f t="shared" si="47"/>
        <v/>
      </c>
      <c r="F443" s="83" t="e">
        <f t="shared" si="42"/>
        <v>#VALUE!</v>
      </c>
      <c r="G443" s="83"/>
      <c r="H443" s="11" t="e">
        <f t="shared" si="43"/>
        <v>#VALUE!</v>
      </c>
      <c r="I443" s="11" t="str">
        <f t="shared" si="46"/>
        <v/>
      </c>
      <c r="J443" s="10" t="str">
        <f>IF(Pay_Num&lt;&gt;"",Beg_Bal*(Interest_Rate/VLOOKUP(Interval,LoanLookup[],5,FALSE)),"")</f>
        <v/>
      </c>
      <c r="K443" s="11" t="e">
        <f t="shared" si="44"/>
        <v>#VALUE!</v>
      </c>
      <c r="L443" s="65">
        <f>SUM($J$13:$J443)</f>
        <v>0</v>
      </c>
      <c r="M443" s="65"/>
      <c r="N443" s="65"/>
      <c r="O443" s="4"/>
    </row>
    <row r="444" spans="2:15" ht="16.5" customHeight="1" x14ac:dyDescent="0.3">
      <c r="B444" s="8" t="str">
        <f t="shared" si="45"/>
        <v/>
      </c>
      <c r="C444" s="9" t="str">
        <f>IF(Pay_Num&lt;&gt;"",DATE(YEAR(C443)+VLOOKUP(Interval,LoanLookup[],4,FALSE),MONTH(C443)+VLOOKUP(Interval,LoanLookup[],2,FALSE),DAY(C443)+VLOOKUP(Interval,LoanLookup[],3,FALSE)),"")</f>
        <v/>
      </c>
      <c r="D444" s="11" t="str">
        <f t="shared" si="48"/>
        <v/>
      </c>
      <c r="E444" s="14" t="str">
        <f t="shared" si="47"/>
        <v/>
      </c>
      <c r="F444" s="83" t="e">
        <f t="shared" si="42"/>
        <v>#VALUE!</v>
      </c>
      <c r="G444" s="83"/>
      <c r="H444" s="11" t="e">
        <f t="shared" si="43"/>
        <v>#VALUE!</v>
      </c>
      <c r="I444" s="11" t="str">
        <f t="shared" si="46"/>
        <v/>
      </c>
      <c r="J444" s="10" t="str">
        <f>IF(Pay_Num&lt;&gt;"",Beg_Bal*(Interest_Rate/VLOOKUP(Interval,LoanLookup[],5,FALSE)),"")</f>
        <v/>
      </c>
      <c r="K444" s="11" t="e">
        <f t="shared" si="44"/>
        <v>#VALUE!</v>
      </c>
      <c r="L444" s="65">
        <f>SUM($J$13:$J444)</f>
        <v>0</v>
      </c>
      <c r="M444" s="65"/>
      <c r="N444" s="65"/>
      <c r="O444" s="4"/>
    </row>
    <row r="445" spans="2:15" ht="16.5" customHeight="1" x14ac:dyDescent="0.3">
      <c r="B445" s="8" t="str">
        <f t="shared" si="45"/>
        <v/>
      </c>
      <c r="C445" s="9" t="str">
        <f>IF(Pay_Num&lt;&gt;"",DATE(YEAR(C444)+VLOOKUP(Interval,LoanLookup[],4,FALSE),MONTH(C444)+VLOOKUP(Interval,LoanLookup[],2,FALSE),DAY(C444)+VLOOKUP(Interval,LoanLookup[],3,FALSE)),"")</f>
        <v/>
      </c>
      <c r="D445" s="11" t="str">
        <f t="shared" si="48"/>
        <v/>
      </c>
      <c r="E445" s="14" t="str">
        <f t="shared" si="47"/>
        <v/>
      </c>
      <c r="F445" s="83" t="e">
        <f t="shared" si="42"/>
        <v>#VALUE!</v>
      </c>
      <c r="G445" s="83"/>
      <c r="H445" s="11" t="e">
        <f t="shared" si="43"/>
        <v>#VALUE!</v>
      </c>
      <c r="I445" s="11" t="str">
        <f t="shared" si="46"/>
        <v/>
      </c>
      <c r="J445" s="10" t="str">
        <f>IF(Pay_Num&lt;&gt;"",Beg_Bal*(Interest_Rate/VLOOKUP(Interval,LoanLookup[],5,FALSE)),"")</f>
        <v/>
      </c>
      <c r="K445" s="11" t="e">
        <f t="shared" si="44"/>
        <v>#VALUE!</v>
      </c>
      <c r="L445" s="65">
        <f>SUM($J$13:$J445)</f>
        <v>0</v>
      </c>
      <c r="M445" s="65"/>
      <c r="N445" s="65"/>
      <c r="O445" s="4"/>
    </row>
    <row r="446" spans="2:15" ht="16.5" customHeight="1" x14ac:dyDescent="0.3">
      <c r="B446" s="8" t="str">
        <f t="shared" si="45"/>
        <v/>
      </c>
      <c r="C446" s="9" t="str">
        <f>IF(Pay_Num&lt;&gt;"",DATE(YEAR(C445)+VLOOKUP(Interval,LoanLookup[],4,FALSE),MONTH(C445)+VLOOKUP(Interval,LoanLookup[],2,FALSE),DAY(C445)+VLOOKUP(Interval,LoanLookup[],3,FALSE)),"")</f>
        <v/>
      </c>
      <c r="D446" s="11" t="str">
        <f t="shared" si="48"/>
        <v/>
      </c>
      <c r="E446" s="14" t="str">
        <f t="shared" si="47"/>
        <v/>
      </c>
      <c r="F446" s="83" t="e">
        <f t="shared" si="42"/>
        <v>#VALUE!</v>
      </c>
      <c r="G446" s="83"/>
      <c r="H446" s="11" t="e">
        <f t="shared" si="43"/>
        <v>#VALUE!</v>
      </c>
      <c r="I446" s="11" t="str">
        <f t="shared" si="46"/>
        <v/>
      </c>
      <c r="J446" s="10" t="str">
        <f>IF(Pay_Num&lt;&gt;"",Beg_Bal*(Interest_Rate/VLOOKUP(Interval,LoanLookup[],5,FALSE)),"")</f>
        <v/>
      </c>
      <c r="K446" s="11" t="e">
        <f t="shared" si="44"/>
        <v>#VALUE!</v>
      </c>
      <c r="L446" s="65">
        <f>SUM($J$13:$J446)</f>
        <v>0</v>
      </c>
      <c r="M446" s="65"/>
      <c r="N446" s="65"/>
      <c r="O446" s="4"/>
    </row>
    <row r="447" spans="2:15" ht="16.5" customHeight="1" x14ac:dyDescent="0.3">
      <c r="B447" s="8" t="str">
        <f t="shared" si="45"/>
        <v/>
      </c>
      <c r="C447" s="9" t="str">
        <f>IF(Pay_Num&lt;&gt;"",DATE(YEAR(C446)+VLOOKUP(Interval,LoanLookup[],4,FALSE),MONTH(C446)+VLOOKUP(Interval,LoanLookup[],2,FALSE),DAY(C446)+VLOOKUP(Interval,LoanLookup[],3,FALSE)),"")</f>
        <v/>
      </c>
      <c r="D447" s="11" t="str">
        <f t="shared" si="48"/>
        <v/>
      </c>
      <c r="E447" s="14" t="str">
        <f t="shared" si="47"/>
        <v/>
      </c>
      <c r="F447" s="83" t="e">
        <f t="shared" si="42"/>
        <v>#VALUE!</v>
      </c>
      <c r="G447" s="83"/>
      <c r="H447" s="11" t="e">
        <f t="shared" si="43"/>
        <v>#VALUE!</v>
      </c>
      <c r="I447" s="11" t="str">
        <f t="shared" si="46"/>
        <v/>
      </c>
      <c r="J447" s="10" t="str">
        <f>IF(Pay_Num&lt;&gt;"",Beg_Bal*(Interest_Rate/VLOOKUP(Interval,LoanLookup[],5,FALSE)),"")</f>
        <v/>
      </c>
      <c r="K447" s="11" t="e">
        <f t="shared" si="44"/>
        <v>#VALUE!</v>
      </c>
      <c r="L447" s="65">
        <f>SUM($J$13:$J447)</f>
        <v>0</v>
      </c>
      <c r="M447" s="65"/>
      <c r="N447" s="65"/>
      <c r="O447" s="4"/>
    </row>
    <row r="448" spans="2:15" ht="16.5" customHeight="1" x14ac:dyDescent="0.3">
      <c r="B448" s="8" t="str">
        <f t="shared" si="45"/>
        <v/>
      </c>
      <c r="C448" s="9" t="str">
        <f>IF(Pay_Num&lt;&gt;"",DATE(YEAR(C447)+VLOOKUP(Interval,LoanLookup[],4,FALSE),MONTH(C447)+VLOOKUP(Interval,LoanLookup[],2,FALSE),DAY(C447)+VLOOKUP(Interval,LoanLookup[],3,FALSE)),"")</f>
        <v/>
      </c>
      <c r="D448" s="11" t="str">
        <f t="shared" si="48"/>
        <v/>
      </c>
      <c r="E448" s="14" t="str">
        <f t="shared" si="47"/>
        <v/>
      </c>
      <c r="F448" s="83" t="e">
        <f t="shared" si="42"/>
        <v>#VALUE!</v>
      </c>
      <c r="G448" s="83"/>
      <c r="H448" s="11" t="e">
        <f t="shared" si="43"/>
        <v>#VALUE!</v>
      </c>
      <c r="I448" s="11" t="str">
        <f t="shared" si="46"/>
        <v/>
      </c>
      <c r="J448" s="10" t="str">
        <f>IF(Pay_Num&lt;&gt;"",Beg_Bal*(Interest_Rate/VLOOKUP(Interval,LoanLookup[],5,FALSE)),"")</f>
        <v/>
      </c>
      <c r="K448" s="11" t="e">
        <f t="shared" si="44"/>
        <v>#VALUE!</v>
      </c>
      <c r="L448" s="65">
        <f>SUM($J$13:$J448)</f>
        <v>0</v>
      </c>
      <c r="M448" s="65"/>
      <c r="N448" s="65"/>
      <c r="O448" s="4"/>
    </row>
    <row r="449" spans="2:15" ht="16.5" customHeight="1" x14ac:dyDescent="0.3">
      <c r="B449" s="8" t="str">
        <f t="shared" si="45"/>
        <v/>
      </c>
      <c r="C449" s="9" t="str">
        <f>IF(Pay_Num&lt;&gt;"",DATE(YEAR(C448)+VLOOKUP(Interval,LoanLookup[],4,FALSE),MONTH(C448)+VLOOKUP(Interval,LoanLookup[],2,FALSE),DAY(C448)+VLOOKUP(Interval,LoanLookup[],3,FALSE)),"")</f>
        <v/>
      </c>
      <c r="D449" s="11" t="str">
        <f t="shared" si="48"/>
        <v/>
      </c>
      <c r="E449" s="14" t="str">
        <f t="shared" si="47"/>
        <v/>
      </c>
      <c r="F449" s="83" t="e">
        <f t="shared" si="42"/>
        <v>#VALUE!</v>
      </c>
      <c r="G449" s="83"/>
      <c r="H449" s="11" t="e">
        <f t="shared" si="43"/>
        <v>#VALUE!</v>
      </c>
      <c r="I449" s="11" t="str">
        <f t="shared" si="46"/>
        <v/>
      </c>
      <c r="J449" s="10" t="str">
        <f>IF(Pay_Num&lt;&gt;"",Beg_Bal*(Interest_Rate/VLOOKUP(Interval,LoanLookup[],5,FALSE)),"")</f>
        <v/>
      </c>
      <c r="K449" s="11" t="e">
        <f t="shared" si="44"/>
        <v>#VALUE!</v>
      </c>
      <c r="L449" s="65">
        <f>SUM($J$13:$J449)</f>
        <v>0</v>
      </c>
      <c r="M449" s="65"/>
      <c r="N449" s="65"/>
      <c r="O449" s="4"/>
    </row>
    <row r="450" spans="2:15" ht="16.5" customHeight="1" x14ac:dyDescent="0.3">
      <c r="B450" s="8" t="str">
        <f t="shared" si="45"/>
        <v/>
      </c>
      <c r="C450" s="9" t="str">
        <f>IF(Pay_Num&lt;&gt;"",DATE(YEAR(C449)+VLOOKUP(Interval,LoanLookup[],4,FALSE),MONTH(C449)+VLOOKUP(Interval,LoanLookup[],2,FALSE),DAY(C449)+VLOOKUP(Interval,LoanLookup[],3,FALSE)),"")</f>
        <v/>
      </c>
      <c r="D450" s="11" t="str">
        <f t="shared" si="48"/>
        <v/>
      </c>
      <c r="E450" s="14" t="str">
        <f t="shared" si="47"/>
        <v/>
      </c>
      <c r="F450" s="83" t="e">
        <f t="shared" si="42"/>
        <v>#VALUE!</v>
      </c>
      <c r="G450" s="83"/>
      <c r="H450" s="11" t="e">
        <f t="shared" si="43"/>
        <v>#VALUE!</v>
      </c>
      <c r="I450" s="11" t="str">
        <f t="shared" si="46"/>
        <v/>
      </c>
      <c r="J450" s="10" t="str">
        <f>IF(Pay_Num&lt;&gt;"",Beg_Bal*(Interest_Rate/VLOOKUP(Interval,LoanLookup[],5,FALSE)),"")</f>
        <v/>
      </c>
      <c r="K450" s="11" t="e">
        <f t="shared" si="44"/>
        <v>#VALUE!</v>
      </c>
      <c r="L450" s="65">
        <f>SUM($J$13:$J450)</f>
        <v>0</v>
      </c>
      <c r="M450" s="65"/>
      <c r="N450" s="65"/>
      <c r="O450" s="4"/>
    </row>
    <row r="451" spans="2:15" ht="16.5" customHeight="1" x14ac:dyDescent="0.3">
      <c r="B451" s="8" t="str">
        <f t="shared" si="45"/>
        <v/>
      </c>
      <c r="C451" s="9" t="str">
        <f>IF(Pay_Num&lt;&gt;"",DATE(YEAR(C450)+VLOOKUP(Interval,LoanLookup[],4,FALSE),MONTH(C450)+VLOOKUP(Interval,LoanLookup[],2,FALSE),DAY(C450)+VLOOKUP(Interval,LoanLookup[],3,FALSE)),"")</f>
        <v/>
      </c>
      <c r="D451" s="11" t="str">
        <f t="shared" si="48"/>
        <v/>
      </c>
      <c r="E451" s="14" t="str">
        <f t="shared" si="47"/>
        <v/>
      </c>
      <c r="F451" s="83" t="e">
        <f t="shared" si="42"/>
        <v>#VALUE!</v>
      </c>
      <c r="G451" s="83"/>
      <c r="H451" s="11" t="e">
        <f t="shared" si="43"/>
        <v>#VALUE!</v>
      </c>
      <c r="I451" s="11" t="str">
        <f t="shared" si="46"/>
        <v/>
      </c>
      <c r="J451" s="10" t="str">
        <f>IF(Pay_Num&lt;&gt;"",Beg_Bal*(Interest_Rate/VLOOKUP(Interval,LoanLookup[],5,FALSE)),"")</f>
        <v/>
      </c>
      <c r="K451" s="11" t="e">
        <f t="shared" si="44"/>
        <v>#VALUE!</v>
      </c>
      <c r="L451" s="65">
        <f>SUM($J$13:$J451)</f>
        <v>0</v>
      </c>
      <c r="M451" s="65"/>
      <c r="N451" s="65"/>
      <c r="O451" s="4"/>
    </row>
    <row r="452" spans="2:15" ht="16.5" customHeight="1" x14ac:dyDescent="0.3">
      <c r="B452" s="8" t="str">
        <f t="shared" si="45"/>
        <v/>
      </c>
      <c r="C452" s="9" t="str">
        <f>IF(Pay_Num&lt;&gt;"",DATE(YEAR(C451)+VLOOKUP(Interval,LoanLookup[],4,FALSE),MONTH(C451)+VLOOKUP(Interval,LoanLookup[],2,FALSE),DAY(C451)+VLOOKUP(Interval,LoanLookup[],3,FALSE)),"")</f>
        <v/>
      </c>
      <c r="D452" s="11" t="str">
        <f t="shared" si="48"/>
        <v/>
      </c>
      <c r="E452" s="14" t="str">
        <f t="shared" si="47"/>
        <v/>
      </c>
      <c r="F452" s="83" t="e">
        <f t="shared" si="42"/>
        <v>#VALUE!</v>
      </c>
      <c r="G452" s="83"/>
      <c r="H452" s="11" t="e">
        <f t="shared" si="43"/>
        <v>#VALUE!</v>
      </c>
      <c r="I452" s="11" t="str">
        <f t="shared" si="46"/>
        <v/>
      </c>
      <c r="J452" s="10" t="str">
        <f>IF(Pay_Num&lt;&gt;"",Beg_Bal*(Interest_Rate/VLOOKUP(Interval,LoanLookup[],5,FALSE)),"")</f>
        <v/>
      </c>
      <c r="K452" s="11" t="e">
        <f t="shared" si="44"/>
        <v>#VALUE!</v>
      </c>
      <c r="L452" s="65">
        <f>SUM($J$13:$J452)</f>
        <v>0</v>
      </c>
      <c r="M452" s="65"/>
      <c r="N452" s="65"/>
      <c r="O452" s="4"/>
    </row>
    <row r="453" spans="2:15" ht="16.5" customHeight="1" x14ac:dyDescent="0.3">
      <c r="B453" s="8" t="str">
        <f t="shared" si="45"/>
        <v/>
      </c>
      <c r="C453" s="9" t="str">
        <f>IF(Pay_Num&lt;&gt;"",DATE(YEAR(C452)+VLOOKUP(Interval,LoanLookup[],4,FALSE),MONTH(C452)+VLOOKUP(Interval,LoanLookup[],2,FALSE),DAY(C452)+VLOOKUP(Interval,LoanLookup[],3,FALSE)),"")</f>
        <v/>
      </c>
      <c r="D453" s="11" t="str">
        <f t="shared" si="48"/>
        <v/>
      </c>
      <c r="E453" s="14" t="str">
        <f t="shared" si="47"/>
        <v/>
      </c>
      <c r="F453" s="83" t="e">
        <f t="shared" si="42"/>
        <v>#VALUE!</v>
      </c>
      <c r="G453" s="83"/>
      <c r="H453" s="11" t="e">
        <f t="shared" si="43"/>
        <v>#VALUE!</v>
      </c>
      <c r="I453" s="11" t="str">
        <f t="shared" si="46"/>
        <v/>
      </c>
      <c r="J453" s="10" t="str">
        <f>IF(Pay_Num&lt;&gt;"",Beg_Bal*(Interest_Rate/VLOOKUP(Interval,LoanLookup[],5,FALSE)),"")</f>
        <v/>
      </c>
      <c r="K453" s="11" t="e">
        <f t="shared" si="44"/>
        <v>#VALUE!</v>
      </c>
      <c r="L453" s="65">
        <f>SUM($J$13:$J453)</f>
        <v>0</v>
      </c>
      <c r="M453" s="65"/>
      <c r="N453" s="65"/>
      <c r="O453" s="4"/>
    </row>
    <row r="454" spans="2:15" ht="16.5" customHeight="1" x14ac:dyDescent="0.3">
      <c r="B454" s="8" t="str">
        <f t="shared" si="45"/>
        <v/>
      </c>
      <c r="C454" s="9" t="str">
        <f>IF(Pay_Num&lt;&gt;"",DATE(YEAR(C453)+VLOOKUP(Interval,LoanLookup[],4,FALSE),MONTH(C453)+VLOOKUP(Interval,LoanLookup[],2,FALSE),DAY(C453)+VLOOKUP(Interval,LoanLookup[],3,FALSE)),"")</f>
        <v/>
      </c>
      <c r="D454" s="11" t="str">
        <f t="shared" si="48"/>
        <v/>
      </c>
      <c r="E454" s="14" t="str">
        <f t="shared" si="47"/>
        <v/>
      </c>
      <c r="F454" s="83" t="e">
        <f t="shared" si="42"/>
        <v>#VALUE!</v>
      </c>
      <c r="G454" s="83"/>
      <c r="H454" s="11" t="e">
        <f t="shared" si="43"/>
        <v>#VALUE!</v>
      </c>
      <c r="I454" s="11" t="str">
        <f t="shared" si="46"/>
        <v/>
      </c>
      <c r="J454" s="10" t="str">
        <f>IF(Pay_Num&lt;&gt;"",Beg_Bal*(Interest_Rate/VLOOKUP(Interval,LoanLookup[],5,FALSE)),"")</f>
        <v/>
      </c>
      <c r="K454" s="11" t="e">
        <f t="shared" si="44"/>
        <v>#VALUE!</v>
      </c>
      <c r="L454" s="65">
        <f>SUM($J$13:$J454)</f>
        <v>0</v>
      </c>
      <c r="M454" s="65"/>
      <c r="N454" s="65"/>
      <c r="O454" s="4"/>
    </row>
    <row r="455" spans="2:15" ht="16.5" customHeight="1" x14ac:dyDescent="0.3">
      <c r="B455" s="8" t="str">
        <f t="shared" si="45"/>
        <v/>
      </c>
      <c r="C455" s="9" t="str">
        <f>IF(Pay_Num&lt;&gt;"",DATE(YEAR(C454)+VLOOKUP(Interval,LoanLookup[],4,FALSE),MONTH(C454)+VLOOKUP(Interval,LoanLookup[],2,FALSE),DAY(C454)+VLOOKUP(Interval,LoanLookup[],3,FALSE)),"")</f>
        <v/>
      </c>
      <c r="D455" s="11" t="str">
        <f t="shared" si="48"/>
        <v/>
      </c>
      <c r="E455" s="14" t="str">
        <f t="shared" si="47"/>
        <v/>
      </c>
      <c r="F455" s="83" t="e">
        <f t="shared" si="42"/>
        <v>#VALUE!</v>
      </c>
      <c r="G455" s="83"/>
      <c r="H455" s="11" t="e">
        <f t="shared" si="43"/>
        <v>#VALUE!</v>
      </c>
      <c r="I455" s="11" t="str">
        <f t="shared" si="46"/>
        <v/>
      </c>
      <c r="J455" s="10" t="str">
        <f>IF(Pay_Num&lt;&gt;"",Beg_Bal*(Interest_Rate/VLOOKUP(Interval,LoanLookup[],5,FALSE)),"")</f>
        <v/>
      </c>
      <c r="K455" s="11" t="e">
        <f t="shared" si="44"/>
        <v>#VALUE!</v>
      </c>
      <c r="L455" s="65">
        <f>SUM($J$13:$J455)</f>
        <v>0</v>
      </c>
      <c r="M455" s="65"/>
      <c r="N455" s="65"/>
      <c r="O455" s="4"/>
    </row>
    <row r="456" spans="2:15" ht="16.5" customHeight="1" x14ac:dyDescent="0.3">
      <c r="B456" s="8" t="str">
        <f t="shared" si="45"/>
        <v/>
      </c>
      <c r="C456" s="9" t="str">
        <f>IF(Pay_Num&lt;&gt;"",DATE(YEAR(C455)+VLOOKUP(Interval,LoanLookup[],4,FALSE),MONTH(C455)+VLOOKUP(Interval,LoanLookup[],2,FALSE),DAY(C455)+VLOOKUP(Interval,LoanLookup[],3,FALSE)),"")</f>
        <v/>
      </c>
      <c r="D456" s="11" t="str">
        <f t="shared" si="48"/>
        <v/>
      </c>
      <c r="E456" s="14" t="str">
        <f t="shared" si="47"/>
        <v/>
      </c>
      <c r="F456" s="83" t="e">
        <f t="shared" si="42"/>
        <v>#VALUE!</v>
      </c>
      <c r="G456" s="83"/>
      <c r="H456" s="11" t="e">
        <f t="shared" si="43"/>
        <v>#VALUE!</v>
      </c>
      <c r="I456" s="11" t="str">
        <f t="shared" si="46"/>
        <v/>
      </c>
      <c r="J456" s="10" t="str">
        <f>IF(Pay_Num&lt;&gt;"",Beg_Bal*(Interest_Rate/VLOOKUP(Interval,LoanLookup[],5,FALSE)),"")</f>
        <v/>
      </c>
      <c r="K456" s="11" t="e">
        <f t="shared" si="44"/>
        <v>#VALUE!</v>
      </c>
      <c r="L456" s="65">
        <f>SUM($J$13:$J456)</f>
        <v>0</v>
      </c>
      <c r="M456" s="65"/>
      <c r="N456" s="65"/>
      <c r="O456" s="4"/>
    </row>
    <row r="457" spans="2:15" ht="16.5" customHeight="1" x14ac:dyDescent="0.3">
      <c r="B457" s="8" t="str">
        <f t="shared" si="45"/>
        <v/>
      </c>
      <c r="C457" s="9" t="str">
        <f>IF(Pay_Num&lt;&gt;"",DATE(YEAR(C456)+VLOOKUP(Interval,LoanLookup[],4,FALSE),MONTH(C456)+VLOOKUP(Interval,LoanLookup[],2,FALSE),DAY(C456)+VLOOKUP(Interval,LoanLookup[],3,FALSE)),"")</f>
        <v/>
      </c>
      <c r="D457" s="11" t="str">
        <f t="shared" si="48"/>
        <v/>
      </c>
      <c r="E457" s="14" t="str">
        <f t="shared" si="47"/>
        <v/>
      </c>
      <c r="F457" s="83" t="e">
        <f t="shared" si="42"/>
        <v>#VALUE!</v>
      </c>
      <c r="G457" s="83"/>
      <c r="H457" s="11" t="e">
        <f t="shared" si="43"/>
        <v>#VALUE!</v>
      </c>
      <c r="I457" s="11" t="str">
        <f t="shared" si="46"/>
        <v/>
      </c>
      <c r="J457" s="10" t="str">
        <f>IF(Pay_Num&lt;&gt;"",Beg_Bal*(Interest_Rate/VLOOKUP(Interval,LoanLookup[],5,FALSE)),"")</f>
        <v/>
      </c>
      <c r="K457" s="11" t="e">
        <f t="shared" si="44"/>
        <v>#VALUE!</v>
      </c>
      <c r="L457" s="65">
        <f>SUM($J$13:$J457)</f>
        <v>0</v>
      </c>
      <c r="M457" s="65"/>
      <c r="N457" s="65"/>
      <c r="O457" s="4"/>
    </row>
    <row r="458" spans="2:15" ht="16.5" customHeight="1" x14ac:dyDescent="0.3">
      <c r="B458" s="8" t="str">
        <f t="shared" si="45"/>
        <v/>
      </c>
      <c r="C458" s="9" t="str">
        <f>IF(Pay_Num&lt;&gt;"",DATE(YEAR(C457)+VLOOKUP(Interval,LoanLookup[],4,FALSE),MONTH(C457)+VLOOKUP(Interval,LoanLookup[],2,FALSE),DAY(C457)+VLOOKUP(Interval,LoanLookup[],3,FALSE)),"")</f>
        <v/>
      </c>
      <c r="D458" s="11" t="str">
        <f t="shared" si="48"/>
        <v/>
      </c>
      <c r="E458" s="14" t="str">
        <f t="shared" si="47"/>
        <v/>
      </c>
      <c r="F458" s="83" t="e">
        <f t="shared" si="42"/>
        <v>#VALUE!</v>
      </c>
      <c r="G458" s="83"/>
      <c r="H458" s="11" t="e">
        <f t="shared" si="43"/>
        <v>#VALUE!</v>
      </c>
      <c r="I458" s="11" t="str">
        <f t="shared" si="46"/>
        <v/>
      </c>
      <c r="J458" s="10" t="str">
        <f>IF(Pay_Num&lt;&gt;"",Beg_Bal*(Interest_Rate/VLOOKUP(Interval,LoanLookup[],5,FALSE)),"")</f>
        <v/>
      </c>
      <c r="K458" s="11" t="e">
        <f t="shared" si="44"/>
        <v>#VALUE!</v>
      </c>
      <c r="L458" s="65">
        <f>SUM($J$13:$J458)</f>
        <v>0</v>
      </c>
      <c r="M458" s="65"/>
      <c r="N458" s="65"/>
      <c r="O458" s="4"/>
    </row>
    <row r="459" spans="2:15" ht="16.5" customHeight="1" x14ac:dyDescent="0.3">
      <c r="B459" s="8" t="str">
        <f t="shared" si="45"/>
        <v/>
      </c>
      <c r="C459" s="9" t="str">
        <f>IF(Pay_Num&lt;&gt;"",DATE(YEAR(C458)+VLOOKUP(Interval,LoanLookup[],4,FALSE),MONTH(C458)+VLOOKUP(Interval,LoanLookup[],2,FALSE),DAY(C458)+VLOOKUP(Interval,LoanLookup[],3,FALSE)),"")</f>
        <v/>
      </c>
      <c r="D459" s="11" t="str">
        <f t="shared" si="48"/>
        <v/>
      </c>
      <c r="E459" s="14" t="str">
        <f t="shared" si="47"/>
        <v/>
      </c>
      <c r="F459" s="83" t="e">
        <f t="shared" si="42"/>
        <v>#VALUE!</v>
      </c>
      <c r="G459" s="83"/>
      <c r="H459" s="11" t="e">
        <f t="shared" si="43"/>
        <v>#VALUE!</v>
      </c>
      <c r="I459" s="11" t="str">
        <f t="shared" si="46"/>
        <v/>
      </c>
      <c r="J459" s="10" t="str">
        <f>IF(Pay_Num&lt;&gt;"",Beg_Bal*(Interest_Rate/VLOOKUP(Interval,LoanLookup[],5,FALSE)),"")</f>
        <v/>
      </c>
      <c r="K459" s="11" t="e">
        <f t="shared" si="44"/>
        <v>#VALUE!</v>
      </c>
      <c r="L459" s="65">
        <f>SUM($J$13:$J459)</f>
        <v>0</v>
      </c>
      <c r="M459" s="65"/>
      <c r="N459" s="65"/>
      <c r="O459" s="4"/>
    </row>
    <row r="460" spans="2:15" ht="16.5" customHeight="1" x14ac:dyDescent="0.3">
      <c r="B460" s="8" t="str">
        <f t="shared" si="45"/>
        <v/>
      </c>
      <c r="C460" s="9" t="str">
        <f>IF(Pay_Num&lt;&gt;"",DATE(YEAR(C459)+VLOOKUP(Interval,LoanLookup[],4,FALSE),MONTH(C459)+VLOOKUP(Interval,LoanLookup[],2,FALSE),DAY(C459)+VLOOKUP(Interval,LoanLookup[],3,FALSE)),"")</f>
        <v/>
      </c>
      <c r="D460" s="11" t="str">
        <f t="shared" si="48"/>
        <v/>
      </c>
      <c r="E460" s="14" t="str">
        <f t="shared" si="47"/>
        <v/>
      </c>
      <c r="F460" s="83" t="e">
        <f t="shared" si="42"/>
        <v>#VALUE!</v>
      </c>
      <c r="G460" s="83"/>
      <c r="H460" s="11" t="e">
        <f t="shared" si="43"/>
        <v>#VALUE!</v>
      </c>
      <c r="I460" s="11" t="str">
        <f t="shared" si="46"/>
        <v/>
      </c>
      <c r="J460" s="10" t="str">
        <f>IF(Pay_Num&lt;&gt;"",Beg_Bal*(Interest_Rate/VLOOKUP(Interval,LoanLookup[],5,FALSE)),"")</f>
        <v/>
      </c>
      <c r="K460" s="11" t="e">
        <f t="shared" si="44"/>
        <v>#VALUE!</v>
      </c>
      <c r="L460" s="65">
        <f>SUM($J$13:$J460)</f>
        <v>0</v>
      </c>
      <c r="M460" s="65"/>
      <c r="N460" s="65"/>
      <c r="O460" s="4"/>
    </row>
    <row r="461" spans="2:15" ht="16.5" customHeight="1" x14ac:dyDescent="0.3">
      <c r="B461" s="8" t="str">
        <f t="shared" si="45"/>
        <v/>
      </c>
      <c r="C461" s="9" t="str">
        <f>IF(Pay_Num&lt;&gt;"",DATE(YEAR(C460)+VLOOKUP(Interval,LoanLookup[],4,FALSE),MONTH(C460)+VLOOKUP(Interval,LoanLookup[],2,FALSE),DAY(C460)+VLOOKUP(Interval,LoanLookup[],3,FALSE)),"")</f>
        <v/>
      </c>
      <c r="D461" s="11" t="str">
        <f t="shared" si="48"/>
        <v/>
      </c>
      <c r="E461" s="14" t="str">
        <f t="shared" si="47"/>
        <v/>
      </c>
      <c r="F461" s="83" t="e">
        <f t="shared" ref="F461:F524" si="49">IF(AND(Pay_Num&lt;&gt;"",Sched_Pay+Scheduled_Extra_Payments&lt;Beg_Bal),Scheduled_Extra_Payments,IF(AND(Pay_Num&lt;&gt;"",Beg_Bal-Sched_Pay&gt;0),Beg_Bal-Sched_Pay,IF(Pay_Num&lt;&gt;"",0,"")))</f>
        <v>#VALUE!</v>
      </c>
      <c r="G461" s="83"/>
      <c r="H461" s="11" t="e">
        <f t="shared" ref="H461:H524" si="50">IF(AND(Pay_Num&lt;&gt;"",Sched_Pay+Extra_Pay&lt;Beg_Bal),Sched_Pay+Extra_Pay,IF(Pay_Num&lt;&gt;"",Beg_Bal,""))</f>
        <v>#VALUE!</v>
      </c>
      <c r="I461" s="11" t="str">
        <f t="shared" si="46"/>
        <v/>
      </c>
      <c r="J461" s="10" t="str">
        <f>IF(Pay_Num&lt;&gt;"",Beg_Bal*(Interest_Rate/VLOOKUP(Interval,LoanLookup[],5,FALSE)),"")</f>
        <v/>
      </c>
      <c r="K461" s="11" t="e">
        <f t="shared" ref="K461:K524" si="51">IF(AND(Pay_Num&lt;&gt;"",Sched_Pay+Extra_Pay&lt;Beg_Bal),Beg_Bal-Princ,IF(Pay_Num&lt;&gt;"",0,""))</f>
        <v>#VALUE!</v>
      </c>
      <c r="L461" s="65">
        <f>SUM($J$13:$J461)</f>
        <v>0</v>
      </c>
      <c r="M461" s="65"/>
      <c r="N461" s="65"/>
      <c r="O461" s="4"/>
    </row>
    <row r="462" spans="2:15" ht="16.5" customHeight="1" x14ac:dyDescent="0.3">
      <c r="B462" s="8" t="str">
        <f t="shared" ref="B462:B525" si="52">IF(Values_Entered,B461+1,"")</f>
        <v/>
      </c>
      <c r="C462" s="9" t="str">
        <f>IF(Pay_Num&lt;&gt;"",DATE(YEAR(C461)+VLOOKUP(Interval,LoanLookup[],4,FALSE),MONTH(C461)+VLOOKUP(Interval,LoanLookup[],2,FALSE),DAY(C461)+VLOOKUP(Interval,LoanLookup[],3,FALSE)),"")</f>
        <v/>
      </c>
      <c r="D462" s="11" t="str">
        <f t="shared" si="48"/>
        <v/>
      </c>
      <c r="E462" s="14" t="str">
        <f t="shared" si="47"/>
        <v/>
      </c>
      <c r="F462" s="83" t="e">
        <f t="shared" si="49"/>
        <v>#VALUE!</v>
      </c>
      <c r="G462" s="83"/>
      <c r="H462" s="11" t="e">
        <f t="shared" si="50"/>
        <v>#VALUE!</v>
      </c>
      <c r="I462" s="11" t="str">
        <f t="shared" ref="I462:I525" si="53">IF(Pay_Num&lt;&gt;"",Total_Pay-Int,"")</f>
        <v/>
      </c>
      <c r="J462" s="10" t="str">
        <f>IF(Pay_Num&lt;&gt;"",Beg_Bal*(Interest_Rate/VLOOKUP(Interval,LoanLookup[],5,FALSE)),"")</f>
        <v/>
      </c>
      <c r="K462" s="11" t="e">
        <f t="shared" si="51"/>
        <v>#VALUE!</v>
      </c>
      <c r="L462" s="65">
        <f>SUM($J$13:$J462)</f>
        <v>0</v>
      </c>
      <c r="M462" s="65"/>
      <c r="N462" s="65"/>
      <c r="O462" s="4"/>
    </row>
    <row r="463" spans="2:15" ht="16.5" customHeight="1" x14ac:dyDescent="0.3">
      <c r="B463" s="8" t="str">
        <f t="shared" si="52"/>
        <v/>
      </c>
      <c r="C463" s="9" t="str">
        <f>IF(Pay_Num&lt;&gt;"",DATE(YEAR(C462)+VLOOKUP(Interval,LoanLookup[],4,FALSE),MONTH(C462)+VLOOKUP(Interval,LoanLookup[],2,FALSE),DAY(C462)+VLOOKUP(Interval,LoanLookup[],3,FALSE)),"")</f>
        <v/>
      </c>
      <c r="D463" s="11" t="str">
        <f t="shared" si="48"/>
        <v/>
      </c>
      <c r="E463" s="14" t="str">
        <f t="shared" ref="E463:E526" si="54">IF(Pay_Num&lt;&gt;"",Scheduled_Monthly_Payment,"")</f>
        <v/>
      </c>
      <c r="F463" s="83" t="e">
        <f t="shared" si="49"/>
        <v>#VALUE!</v>
      </c>
      <c r="G463" s="83"/>
      <c r="H463" s="11" t="e">
        <f t="shared" si="50"/>
        <v>#VALUE!</v>
      </c>
      <c r="I463" s="11" t="str">
        <f t="shared" si="53"/>
        <v/>
      </c>
      <c r="J463" s="10" t="str">
        <f>IF(Pay_Num&lt;&gt;"",Beg_Bal*(Interest_Rate/VLOOKUP(Interval,LoanLookup[],5,FALSE)),"")</f>
        <v/>
      </c>
      <c r="K463" s="11" t="e">
        <f t="shared" si="51"/>
        <v>#VALUE!</v>
      </c>
      <c r="L463" s="65">
        <f>SUM($J$13:$J463)</f>
        <v>0</v>
      </c>
      <c r="M463" s="65"/>
      <c r="N463" s="65"/>
      <c r="O463" s="4"/>
    </row>
    <row r="464" spans="2:15" ht="16.5" customHeight="1" x14ac:dyDescent="0.3">
      <c r="B464" s="8" t="str">
        <f t="shared" si="52"/>
        <v/>
      </c>
      <c r="C464" s="9" t="str">
        <f>IF(Pay_Num&lt;&gt;"",DATE(YEAR(C463)+VLOOKUP(Interval,LoanLookup[],4,FALSE),MONTH(C463)+VLOOKUP(Interval,LoanLookup[],2,FALSE),DAY(C463)+VLOOKUP(Interval,LoanLookup[],3,FALSE)),"")</f>
        <v/>
      </c>
      <c r="D464" s="11" t="str">
        <f t="shared" si="48"/>
        <v/>
      </c>
      <c r="E464" s="14" t="str">
        <f t="shared" si="54"/>
        <v/>
      </c>
      <c r="F464" s="83" t="e">
        <f t="shared" si="49"/>
        <v>#VALUE!</v>
      </c>
      <c r="G464" s="83"/>
      <c r="H464" s="11" t="e">
        <f t="shared" si="50"/>
        <v>#VALUE!</v>
      </c>
      <c r="I464" s="11" t="str">
        <f t="shared" si="53"/>
        <v/>
      </c>
      <c r="J464" s="10" t="str">
        <f>IF(Pay_Num&lt;&gt;"",Beg_Bal*(Interest_Rate/VLOOKUP(Interval,LoanLookup[],5,FALSE)),"")</f>
        <v/>
      </c>
      <c r="K464" s="11" t="e">
        <f t="shared" si="51"/>
        <v>#VALUE!</v>
      </c>
      <c r="L464" s="65">
        <f>SUM($J$13:$J464)</f>
        <v>0</v>
      </c>
      <c r="M464" s="65"/>
      <c r="N464" s="65"/>
      <c r="O464" s="4"/>
    </row>
    <row r="465" spans="2:15" ht="16.5" customHeight="1" x14ac:dyDescent="0.3">
      <c r="B465" s="8" t="str">
        <f t="shared" si="52"/>
        <v/>
      </c>
      <c r="C465" s="9" t="str">
        <f>IF(Pay_Num&lt;&gt;"",DATE(YEAR(C464)+VLOOKUP(Interval,LoanLookup[],4,FALSE),MONTH(C464)+VLOOKUP(Interval,LoanLookup[],2,FALSE),DAY(C464)+VLOOKUP(Interval,LoanLookup[],3,FALSE)),"")</f>
        <v/>
      </c>
      <c r="D465" s="11" t="str">
        <f t="shared" si="48"/>
        <v/>
      </c>
      <c r="E465" s="14" t="str">
        <f t="shared" si="54"/>
        <v/>
      </c>
      <c r="F465" s="83" t="e">
        <f t="shared" si="49"/>
        <v>#VALUE!</v>
      </c>
      <c r="G465" s="83"/>
      <c r="H465" s="11" t="e">
        <f t="shared" si="50"/>
        <v>#VALUE!</v>
      </c>
      <c r="I465" s="11" t="str">
        <f t="shared" si="53"/>
        <v/>
      </c>
      <c r="J465" s="10" t="str">
        <f>IF(Pay_Num&lt;&gt;"",Beg_Bal*(Interest_Rate/VLOOKUP(Interval,LoanLookup[],5,FALSE)),"")</f>
        <v/>
      </c>
      <c r="K465" s="11" t="e">
        <f t="shared" si="51"/>
        <v>#VALUE!</v>
      </c>
      <c r="L465" s="65">
        <f>SUM($J$13:$J465)</f>
        <v>0</v>
      </c>
      <c r="M465" s="65"/>
      <c r="N465" s="65"/>
      <c r="O465" s="4"/>
    </row>
    <row r="466" spans="2:15" ht="16.5" customHeight="1" x14ac:dyDescent="0.3">
      <c r="B466" s="8" t="str">
        <f t="shared" si="52"/>
        <v/>
      </c>
      <c r="C466" s="9" t="str">
        <f>IF(Pay_Num&lt;&gt;"",DATE(YEAR(C465)+VLOOKUP(Interval,LoanLookup[],4,FALSE),MONTH(C465)+VLOOKUP(Interval,LoanLookup[],2,FALSE),DAY(C465)+VLOOKUP(Interval,LoanLookup[],3,FALSE)),"")</f>
        <v/>
      </c>
      <c r="D466" s="11" t="str">
        <f t="shared" si="48"/>
        <v/>
      </c>
      <c r="E466" s="14" t="str">
        <f t="shared" si="54"/>
        <v/>
      </c>
      <c r="F466" s="83" t="e">
        <f t="shared" si="49"/>
        <v>#VALUE!</v>
      </c>
      <c r="G466" s="83"/>
      <c r="H466" s="11" t="e">
        <f t="shared" si="50"/>
        <v>#VALUE!</v>
      </c>
      <c r="I466" s="11" t="str">
        <f t="shared" si="53"/>
        <v/>
      </c>
      <c r="J466" s="10" t="str">
        <f>IF(Pay_Num&lt;&gt;"",Beg_Bal*(Interest_Rate/VLOOKUP(Interval,LoanLookup[],5,FALSE)),"")</f>
        <v/>
      </c>
      <c r="K466" s="11" t="e">
        <f t="shared" si="51"/>
        <v>#VALUE!</v>
      </c>
      <c r="L466" s="65">
        <f>SUM($J$13:$J466)</f>
        <v>0</v>
      </c>
      <c r="M466" s="65"/>
      <c r="N466" s="65"/>
      <c r="O466" s="4"/>
    </row>
    <row r="467" spans="2:15" ht="16.5" customHeight="1" x14ac:dyDescent="0.3">
      <c r="B467" s="8" t="str">
        <f t="shared" si="52"/>
        <v/>
      </c>
      <c r="C467" s="9" t="str">
        <f>IF(Pay_Num&lt;&gt;"",DATE(YEAR(C466)+VLOOKUP(Interval,LoanLookup[],4,FALSE),MONTH(C466)+VLOOKUP(Interval,LoanLookup[],2,FALSE),DAY(C466)+VLOOKUP(Interval,LoanLookup[],3,FALSE)),"")</f>
        <v/>
      </c>
      <c r="D467" s="11" t="str">
        <f t="shared" si="48"/>
        <v/>
      </c>
      <c r="E467" s="14" t="str">
        <f t="shared" si="54"/>
        <v/>
      </c>
      <c r="F467" s="83" t="e">
        <f t="shared" si="49"/>
        <v>#VALUE!</v>
      </c>
      <c r="G467" s="83"/>
      <c r="H467" s="11" t="e">
        <f t="shared" si="50"/>
        <v>#VALUE!</v>
      </c>
      <c r="I467" s="11" t="str">
        <f t="shared" si="53"/>
        <v/>
      </c>
      <c r="J467" s="10" t="str">
        <f>IF(Pay_Num&lt;&gt;"",Beg_Bal*(Interest_Rate/VLOOKUP(Interval,LoanLookup[],5,FALSE)),"")</f>
        <v/>
      </c>
      <c r="K467" s="11" t="e">
        <f t="shared" si="51"/>
        <v>#VALUE!</v>
      </c>
      <c r="L467" s="65">
        <f>SUM($J$13:$J467)</f>
        <v>0</v>
      </c>
      <c r="M467" s="65"/>
      <c r="N467" s="65"/>
      <c r="O467" s="4"/>
    </row>
    <row r="468" spans="2:15" ht="16.5" customHeight="1" x14ac:dyDescent="0.3">
      <c r="B468" s="8" t="str">
        <f t="shared" si="52"/>
        <v/>
      </c>
      <c r="C468" s="9" t="str">
        <f>IF(Pay_Num&lt;&gt;"",DATE(YEAR(C467)+VLOOKUP(Interval,LoanLookup[],4,FALSE),MONTH(C467)+VLOOKUP(Interval,LoanLookup[],2,FALSE),DAY(C467)+VLOOKUP(Interval,LoanLookup[],3,FALSE)),"")</f>
        <v/>
      </c>
      <c r="D468" s="11" t="str">
        <f t="shared" si="48"/>
        <v/>
      </c>
      <c r="E468" s="14" t="str">
        <f t="shared" si="54"/>
        <v/>
      </c>
      <c r="F468" s="83" t="e">
        <f t="shared" si="49"/>
        <v>#VALUE!</v>
      </c>
      <c r="G468" s="83"/>
      <c r="H468" s="11" t="e">
        <f t="shared" si="50"/>
        <v>#VALUE!</v>
      </c>
      <c r="I468" s="11" t="str">
        <f t="shared" si="53"/>
        <v/>
      </c>
      <c r="J468" s="10" t="str">
        <f>IF(Pay_Num&lt;&gt;"",Beg_Bal*(Interest_Rate/VLOOKUP(Interval,LoanLookup[],5,FALSE)),"")</f>
        <v/>
      </c>
      <c r="K468" s="11" t="e">
        <f t="shared" si="51"/>
        <v>#VALUE!</v>
      </c>
      <c r="L468" s="65">
        <f>SUM($J$13:$J468)</f>
        <v>0</v>
      </c>
      <c r="M468" s="65"/>
      <c r="N468" s="65"/>
      <c r="O468" s="4"/>
    </row>
    <row r="469" spans="2:15" ht="16.5" customHeight="1" x14ac:dyDescent="0.3">
      <c r="B469" s="8" t="str">
        <f t="shared" si="52"/>
        <v/>
      </c>
      <c r="C469" s="9" t="str">
        <f>IF(Pay_Num&lt;&gt;"",DATE(YEAR(C468)+VLOOKUP(Interval,LoanLookup[],4,FALSE),MONTH(C468)+VLOOKUP(Interval,LoanLookup[],2,FALSE),DAY(C468)+VLOOKUP(Interval,LoanLookup[],3,FALSE)),"")</f>
        <v/>
      </c>
      <c r="D469" s="11" t="str">
        <f t="shared" si="48"/>
        <v/>
      </c>
      <c r="E469" s="14" t="str">
        <f t="shared" si="54"/>
        <v/>
      </c>
      <c r="F469" s="83" t="e">
        <f t="shared" si="49"/>
        <v>#VALUE!</v>
      </c>
      <c r="G469" s="83"/>
      <c r="H469" s="11" t="e">
        <f t="shared" si="50"/>
        <v>#VALUE!</v>
      </c>
      <c r="I469" s="11" t="str">
        <f t="shared" si="53"/>
        <v/>
      </c>
      <c r="J469" s="10" t="str">
        <f>IF(Pay_Num&lt;&gt;"",Beg_Bal*(Interest_Rate/VLOOKUP(Interval,LoanLookup[],5,FALSE)),"")</f>
        <v/>
      </c>
      <c r="K469" s="11" t="e">
        <f t="shared" si="51"/>
        <v>#VALUE!</v>
      </c>
      <c r="L469" s="65">
        <f>SUM($J$13:$J469)</f>
        <v>0</v>
      </c>
      <c r="M469" s="65"/>
      <c r="N469" s="65"/>
      <c r="O469" s="4"/>
    </row>
    <row r="470" spans="2:15" ht="16.5" customHeight="1" x14ac:dyDescent="0.3">
      <c r="B470" s="8" t="str">
        <f t="shared" si="52"/>
        <v/>
      </c>
      <c r="C470" s="9" t="str">
        <f>IF(Pay_Num&lt;&gt;"",DATE(YEAR(C469)+VLOOKUP(Interval,LoanLookup[],4,FALSE),MONTH(C469)+VLOOKUP(Interval,LoanLookup[],2,FALSE),DAY(C469)+VLOOKUP(Interval,LoanLookup[],3,FALSE)),"")</f>
        <v/>
      </c>
      <c r="D470" s="11" t="str">
        <f t="shared" si="48"/>
        <v/>
      </c>
      <c r="E470" s="14" t="str">
        <f t="shared" si="54"/>
        <v/>
      </c>
      <c r="F470" s="83" t="e">
        <f t="shared" si="49"/>
        <v>#VALUE!</v>
      </c>
      <c r="G470" s="83"/>
      <c r="H470" s="11" t="e">
        <f t="shared" si="50"/>
        <v>#VALUE!</v>
      </c>
      <c r="I470" s="11" t="str">
        <f t="shared" si="53"/>
        <v/>
      </c>
      <c r="J470" s="10" t="str">
        <f>IF(Pay_Num&lt;&gt;"",Beg_Bal*(Interest_Rate/VLOOKUP(Interval,LoanLookup[],5,FALSE)),"")</f>
        <v/>
      </c>
      <c r="K470" s="11" t="e">
        <f t="shared" si="51"/>
        <v>#VALUE!</v>
      </c>
      <c r="L470" s="65">
        <f>SUM($J$13:$J470)</f>
        <v>0</v>
      </c>
      <c r="M470" s="65"/>
      <c r="N470" s="65"/>
      <c r="O470" s="4"/>
    </row>
    <row r="471" spans="2:15" ht="16.5" customHeight="1" x14ac:dyDescent="0.3">
      <c r="B471" s="8" t="str">
        <f t="shared" si="52"/>
        <v/>
      </c>
      <c r="C471" s="9" t="str">
        <f>IF(Pay_Num&lt;&gt;"",DATE(YEAR(C470)+VLOOKUP(Interval,LoanLookup[],4,FALSE),MONTH(C470)+VLOOKUP(Interval,LoanLookup[],2,FALSE),DAY(C470)+VLOOKUP(Interval,LoanLookup[],3,FALSE)),"")</f>
        <v/>
      </c>
      <c r="D471" s="11" t="str">
        <f t="shared" si="48"/>
        <v/>
      </c>
      <c r="E471" s="14" t="str">
        <f t="shared" si="54"/>
        <v/>
      </c>
      <c r="F471" s="83" t="e">
        <f t="shared" si="49"/>
        <v>#VALUE!</v>
      </c>
      <c r="G471" s="83"/>
      <c r="H471" s="11" t="e">
        <f t="shared" si="50"/>
        <v>#VALUE!</v>
      </c>
      <c r="I471" s="11" t="str">
        <f t="shared" si="53"/>
        <v/>
      </c>
      <c r="J471" s="10" t="str">
        <f>IF(Pay_Num&lt;&gt;"",Beg_Bal*(Interest_Rate/VLOOKUP(Interval,LoanLookup[],5,FALSE)),"")</f>
        <v/>
      </c>
      <c r="K471" s="11" t="e">
        <f t="shared" si="51"/>
        <v>#VALUE!</v>
      </c>
      <c r="L471" s="65">
        <f>SUM($J$13:$J471)</f>
        <v>0</v>
      </c>
      <c r="M471" s="65"/>
      <c r="N471" s="65"/>
      <c r="O471" s="4"/>
    </row>
    <row r="472" spans="2:15" ht="16.5" customHeight="1" x14ac:dyDescent="0.3">
      <c r="B472" s="8" t="str">
        <f t="shared" si="52"/>
        <v/>
      </c>
      <c r="C472" s="9" t="str">
        <f>IF(Pay_Num&lt;&gt;"",DATE(YEAR(C471)+VLOOKUP(Interval,LoanLookup[],4,FALSE),MONTH(C471)+VLOOKUP(Interval,LoanLookup[],2,FALSE),DAY(C471)+VLOOKUP(Interval,LoanLookup[],3,FALSE)),"")</f>
        <v/>
      </c>
      <c r="D472" s="11" t="str">
        <f t="shared" si="48"/>
        <v/>
      </c>
      <c r="E472" s="14" t="str">
        <f t="shared" si="54"/>
        <v/>
      </c>
      <c r="F472" s="83" t="e">
        <f t="shared" si="49"/>
        <v>#VALUE!</v>
      </c>
      <c r="G472" s="83"/>
      <c r="H472" s="11" t="e">
        <f t="shared" si="50"/>
        <v>#VALUE!</v>
      </c>
      <c r="I472" s="11" t="str">
        <f t="shared" si="53"/>
        <v/>
      </c>
      <c r="J472" s="10" t="str">
        <f>IF(Pay_Num&lt;&gt;"",Beg_Bal*(Interest_Rate/VLOOKUP(Interval,LoanLookup[],5,FALSE)),"")</f>
        <v/>
      </c>
      <c r="K472" s="11" t="e">
        <f t="shared" si="51"/>
        <v>#VALUE!</v>
      </c>
      <c r="L472" s="65">
        <f>SUM($J$13:$J472)</f>
        <v>0</v>
      </c>
      <c r="M472" s="65"/>
      <c r="N472" s="65"/>
      <c r="O472" s="4"/>
    </row>
    <row r="473" spans="2:15" ht="16.5" customHeight="1" x14ac:dyDescent="0.3">
      <c r="B473" s="8" t="str">
        <f t="shared" si="52"/>
        <v/>
      </c>
      <c r="C473" s="9" t="str">
        <f>IF(Pay_Num&lt;&gt;"",DATE(YEAR(C472)+VLOOKUP(Interval,LoanLookup[],4,FALSE),MONTH(C472)+VLOOKUP(Interval,LoanLookup[],2,FALSE),DAY(C472)+VLOOKUP(Interval,LoanLookup[],3,FALSE)),"")</f>
        <v/>
      </c>
      <c r="D473" s="11" t="str">
        <f t="shared" si="48"/>
        <v/>
      </c>
      <c r="E473" s="14" t="str">
        <f t="shared" si="54"/>
        <v/>
      </c>
      <c r="F473" s="83" t="e">
        <f t="shared" si="49"/>
        <v>#VALUE!</v>
      </c>
      <c r="G473" s="83"/>
      <c r="H473" s="11" t="e">
        <f t="shared" si="50"/>
        <v>#VALUE!</v>
      </c>
      <c r="I473" s="11" t="str">
        <f t="shared" si="53"/>
        <v/>
      </c>
      <c r="J473" s="10" t="str">
        <f>IF(Pay_Num&lt;&gt;"",Beg_Bal*(Interest_Rate/VLOOKUP(Interval,LoanLookup[],5,FALSE)),"")</f>
        <v/>
      </c>
      <c r="K473" s="11" t="e">
        <f t="shared" si="51"/>
        <v>#VALUE!</v>
      </c>
      <c r="L473" s="65">
        <f>SUM($J$13:$J473)</f>
        <v>0</v>
      </c>
      <c r="M473" s="65"/>
      <c r="N473" s="65"/>
      <c r="O473" s="4"/>
    </row>
    <row r="474" spans="2:15" ht="16.5" customHeight="1" x14ac:dyDescent="0.3">
      <c r="B474" s="8" t="str">
        <f t="shared" si="52"/>
        <v/>
      </c>
      <c r="C474" s="9" t="str">
        <f>IF(Pay_Num&lt;&gt;"",DATE(YEAR(C473)+VLOOKUP(Interval,LoanLookup[],4,FALSE),MONTH(C473)+VLOOKUP(Interval,LoanLookup[],2,FALSE),DAY(C473)+VLOOKUP(Interval,LoanLookup[],3,FALSE)),"")</f>
        <v/>
      </c>
      <c r="D474" s="11" t="str">
        <f t="shared" si="48"/>
        <v/>
      </c>
      <c r="E474" s="14" t="str">
        <f t="shared" si="54"/>
        <v/>
      </c>
      <c r="F474" s="83" t="e">
        <f t="shared" si="49"/>
        <v>#VALUE!</v>
      </c>
      <c r="G474" s="83"/>
      <c r="H474" s="11" t="e">
        <f t="shared" si="50"/>
        <v>#VALUE!</v>
      </c>
      <c r="I474" s="11" t="str">
        <f t="shared" si="53"/>
        <v/>
      </c>
      <c r="J474" s="10" t="str">
        <f>IF(Pay_Num&lt;&gt;"",Beg_Bal*(Interest_Rate/VLOOKUP(Interval,LoanLookup[],5,FALSE)),"")</f>
        <v/>
      </c>
      <c r="K474" s="11" t="e">
        <f t="shared" si="51"/>
        <v>#VALUE!</v>
      </c>
      <c r="L474" s="65">
        <f>SUM($J$13:$J474)</f>
        <v>0</v>
      </c>
      <c r="M474" s="65"/>
      <c r="N474" s="65"/>
      <c r="O474" s="4"/>
    </row>
    <row r="475" spans="2:15" ht="16.5" customHeight="1" x14ac:dyDescent="0.3">
      <c r="B475" s="8" t="str">
        <f t="shared" si="52"/>
        <v/>
      </c>
      <c r="C475" s="9" t="str">
        <f>IF(Pay_Num&lt;&gt;"",DATE(YEAR(C474)+VLOOKUP(Interval,LoanLookup[],4,FALSE),MONTH(C474)+VLOOKUP(Interval,LoanLookup[],2,FALSE),DAY(C474)+VLOOKUP(Interval,LoanLookup[],3,FALSE)),"")</f>
        <v/>
      </c>
      <c r="D475" s="11" t="str">
        <f t="shared" si="48"/>
        <v/>
      </c>
      <c r="E475" s="14" t="str">
        <f t="shared" si="54"/>
        <v/>
      </c>
      <c r="F475" s="83" t="e">
        <f t="shared" si="49"/>
        <v>#VALUE!</v>
      </c>
      <c r="G475" s="83"/>
      <c r="H475" s="11" t="e">
        <f t="shared" si="50"/>
        <v>#VALUE!</v>
      </c>
      <c r="I475" s="11" t="str">
        <f t="shared" si="53"/>
        <v/>
      </c>
      <c r="J475" s="10" t="str">
        <f>IF(Pay_Num&lt;&gt;"",Beg_Bal*(Interest_Rate/VLOOKUP(Interval,LoanLookup[],5,FALSE)),"")</f>
        <v/>
      </c>
      <c r="K475" s="11" t="e">
        <f t="shared" si="51"/>
        <v>#VALUE!</v>
      </c>
      <c r="L475" s="65">
        <f>SUM($J$13:$J475)</f>
        <v>0</v>
      </c>
      <c r="M475" s="65"/>
      <c r="N475" s="65"/>
      <c r="O475" s="4"/>
    </row>
    <row r="476" spans="2:15" ht="16.5" customHeight="1" x14ac:dyDescent="0.3">
      <c r="B476" s="8" t="str">
        <f t="shared" si="52"/>
        <v/>
      </c>
      <c r="C476" s="9" t="str">
        <f>IF(Pay_Num&lt;&gt;"",DATE(YEAR(C475)+VLOOKUP(Interval,LoanLookup[],4,FALSE),MONTH(C475)+VLOOKUP(Interval,LoanLookup[],2,FALSE),DAY(C475)+VLOOKUP(Interval,LoanLookup[],3,FALSE)),"")</f>
        <v/>
      </c>
      <c r="D476" s="11" t="str">
        <f t="shared" si="48"/>
        <v/>
      </c>
      <c r="E476" s="14" t="str">
        <f t="shared" si="54"/>
        <v/>
      </c>
      <c r="F476" s="83" t="e">
        <f t="shared" si="49"/>
        <v>#VALUE!</v>
      </c>
      <c r="G476" s="83"/>
      <c r="H476" s="11" t="e">
        <f t="shared" si="50"/>
        <v>#VALUE!</v>
      </c>
      <c r="I476" s="11" t="str">
        <f t="shared" si="53"/>
        <v/>
      </c>
      <c r="J476" s="10" t="str">
        <f>IF(Pay_Num&lt;&gt;"",Beg_Bal*(Interest_Rate/VLOOKUP(Interval,LoanLookup[],5,FALSE)),"")</f>
        <v/>
      </c>
      <c r="K476" s="11" t="e">
        <f t="shared" si="51"/>
        <v>#VALUE!</v>
      </c>
      <c r="L476" s="65">
        <f>SUM($J$13:$J476)</f>
        <v>0</v>
      </c>
      <c r="M476" s="65"/>
      <c r="N476" s="65"/>
      <c r="O476" s="4"/>
    </row>
    <row r="477" spans="2:15" ht="16.5" customHeight="1" x14ac:dyDescent="0.3">
      <c r="B477" s="8" t="str">
        <f t="shared" si="52"/>
        <v/>
      </c>
      <c r="C477" s="9" t="str">
        <f>IF(Pay_Num&lt;&gt;"",DATE(YEAR(C476)+VLOOKUP(Interval,LoanLookup[],4,FALSE),MONTH(C476)+VLOOKUP(Interval,LoanLookup[],2,FALSE),DAY(C476)+VLOOKUP(Interval,LoanLookup[],3,FALSE)),"")</f>
        <v/>
      </c>
      <c r="D477" s="11" t="str">
        <f t="shared" si="48"/>
        <v/>
      </c>
      <c r="E477" s="14" t="str">
        <f t="shared" si="54"/>
        <v/>
      </c>
      <c r="F477" s="83" t="e">
        <f t="shared" si="49"/>
        <v>#VALUE!</v>
      </c>
      <c r="G477" s="83"/>
      <c r="H477" s="11" t="e">
        <f t="shared" si="50"/>
        <v>#VALUE!</v>
      </c>
      <c r="I477" s="11" t="str">
        <f t="shared" si="53"/>
        <v/>
      </c>
      <c r="J477" s="10" t="str">
        <f>IF(Pay_Num&lt;&gt;"",Beg_Bal*(Interest_Rate/VLOOKUP(Interval,LoanLookup[],5,FALSE)),"")</f>
        <v/>
      </c>
      <c r="K477" s="11" t="e">
        <f t="shared" si="51"/>
        <v>#VALUE!</v>
      </c>
      <c r="L477" s="65">
        <f>SUM($J$13:$J477)</f>
        <v>0</v>
      </c>
      <c r="M477" s="65"/>
      <c r="N477" s="65"/>
      <c r="O477" s="4"/>
    </row>
    <row r="478" spans="2:15" ht="16.5" customHeight="1" x14ac:dyDescent="0.3">
      <c r="B478" s="8" t="str">
        <f t="shared" si="52"/>
        <v/>
      </c>
      <c r="C478" s="9" t="str">
        <f>IF(Pay_Num&lt;&gt;"",DATE(YEAR(C477)+VLOOKUP(Interval,LoanLookup[],4,FALSE),MONTH(C477)+VLOOKUP(Interval,LoanLookup[],2,FALSE),DAY(C477)+VLOOKUP(Interval,LoanLookup[],3,FALSE)),"")</f>
        <v/>
      </c>
      <c r="D478" s="11" t="str">
        <f t="shared" si="48"/>
        <v/>
      </c>
      <c r="E478" s="14" t="str">
        <f t="shared" si="54"/>
        <v/>
      </c>
      <c r="F478" s="83" t="e">
        <f t="shared" si="49"/>
        <v>#VALUE!</v>
      </c>
      <c r="G478" s="83"/>
      <c r="H478" s="11" t="e">
        <f t="shared" si="50"/>
        <v>#VALUE!</v>
      </c>
      <c r="I478" s="11" t="str">
        <f t="shared" si="53"/>
        <v/>
      </c>
      <c r="J478" s="10" t="str">
        <f>IF(Pay_Num&lt;&gt;"",Beg_Bal*(Interest_Rate/VLOOKUP(Interval,LoanLookup[],5,FALSE)),"")</f>
        <v/>
      </c>
      <c r="K478" s="11" t="e">
        <f t="shared" si="51"/>
        <v>#VALUE!</v>
      </c>
      <c r="L478" s="65">
        <f>SUM($J$13:$J478)</f>
        <v>0</v>
      </c>
      <c r="M478" s="65"/>
      <c r="N478" s="65"/>
      <c r="O478" s="4"/>
    </row>
    <row r="479" spans="2:15" ht="16.5" customHeight="1" x14ac:dyDescent="0.3">
      <c r="B479" s="8" t="str">
        <f t="shared" si="52"/>
        <v/>
      </c>
      <c r="C479" s="9" t="str">
        <f>IF(Pay_Num&lt;&gt;"",DATE(YEAR(C478)+VLOOKUP(Interval,LoanLookup[],4,FALSE),MONTH(C478)+VLOOKUP(Interval,LoanLookup[],2,FALSE),DAY(C478)+VLOOKUP(Interval,LoanLookup[],3,FALSE)),"")</f>
        <v/>
      </c>
      <c r="D479" s="11" t="str">
        <f t="shared" si="48"/>
        <v/>
      </c>
      <c r="E479" s="14" t="str">
        <f t="shared" si="54"/>
        <v/>
      </c>
      <c r="F479" s="83" t="e">
        <f t="shared" si="49"/>
        <v>#VALUE!</v>
      </c>
      <c r="G479" s="83"/>
      <c r="H479" s="11" t="e">
        <f t="shared" si="50"/>
        <v>#VALUE!</v>
      </c>
      <c r="I479" s="11" t="str">
        <f t="shared" si="53"/>
        <v/>
      </c>
      <c r="J479" s="10" t="str">
        <f>IF(Pay_Num&lt;&gt;"",Beg_Bal*(Interest_Rate/VLOOKUP(Interval,LoanLookup[],5,FALSE)),"")</f>
        <v/>
      </c>
      <c r="K479" s="11" t="e">
        <f t="shared" si="51"/>
        <v>#VALUE!</v>
      </c>
      <c r="L479" s="65">
        <f>SUM($J$13:$J479)</f>
        <v>0</v>
      </c>
      <c r="M479" s="65"/>
      <c r="N479" s="65"/>
      <c r="O479" s="4"/>
    </row>
    <row r="480" spans="2:15" ht="16.5" customHeight="1" x14ac:dyDescent="0.3">
      <c r="B480" s="8" t="str">
        <f t="shared" si="52"/>
        <v/>
      </c>
      <c r="C480" s="9" t="str">
        <f>IF(Pay_Num&lt;&gt;"",DATE(YEAR(C479)+VLOOKUP(Interval,LoanLookup[],4,FALSE),MONTH(C479)+VLOOKUP(Interval,LoanLookup[],2,FALSE),DAY(C479)+VLOOKUP(Interval,LoanLookup[],3,FALSE)),"")</f>
        <v/>
      </c>
      <c r="D480" s="11" t="str">
        <f t="shared" si="48"/>
        <v/>
      </c>
      <c r="E480" s="14" t="str">
        <f t="shared" si="54"/>
        <v/>
      </c>
      <c r="F480" s="83" t="e">
        <f t="shared" si="49"/>
        <v>#VALUE!</v>
      </c>
      <c r="G480" s="83"/>
      <c r="H480" s="11" t="e">
        <f t="shared" si="50"/>
        <v>#VALUE!</v>
      </c>
      <c r="I480" s="11" t="str">
        <f t="shared" si="53"/>
        <v/>
      </c>
      <c r="J480" s="10" t="str">
        <f>IF(Pay_Num&lt;&gt;"",Beg_Bal*(Interest_Rate/VLOOKUP(Interval,LoanLookup[],5,FALSE)),"")</f>
        <v/>
      </c>
      <c r="K480" s="11" t="e">
        <f t="shared" si="51"/>
        <v>#VALUE!</v>
      </c>
      <c r="L480" s="65">
        <f>SUM($J$13:$J480)</f>
        <v>0</v>
      </c>
      <c r="M480" s="65"/>
      <c r="N480" s="65"/>
      <c r="O480" s="4"/>
    </row>
    <row r="481" spans="2:15" ht="16.5" customHeight="1" x14ac:dyDescent="0.3">
      <c r="B481" s="8" t="str">
        <f t="shared" si="52"/>
        <v/>
      </c>
      <c r="C481" s="9" t="str">
        <f>IF(Pay_Num&lt;&gt;"",DATE(YEAR(C480)+VLOOKUP(Interval,LoanLookup[],4,FALSE),MONTH(C480)+VLOOKUP(Interval,LoanLookup[],2,FALSE),DAY(C480)+VLOOKUP(Interval,LoanLookup[],3,FALSE)),"")</f>
        <v/>
      </c>
      <c r="D481" s="11" t="str">
        <f t="shared" si="48"/>
        <v/>
      </c>
      <c r="E481" s="14" t="str">
        <f t="shared" si="54"/>
        <v/>
      </c>
      <c r="F481" s="83" t="e">
        <f t="shared" si="49"/>
        <v>#VALUE!</v>
      </c>
      <c r="G481" s="83"/>
      <c r="H481" s="11" t="e">
        <f t="shared" si="50"/>
        <v>#VALUE!</v>
      </c>
      <c r="I481" s="11" t="str">
        <f t="shared" si="53"/>
        <v/>
      </c>
      <c r="J481" s="10" t="str">
        <f>IF(Pay_Num&lt;&gt;"",Beg_Bal*(Interest_Rate/VLOOKUP(Interval,LoanLookup[],5,FALSE)),"")</f>
        <v/>
      </c>
      <c r="K481" s="11" t="e">
        <f t="shared" si="51"/>
        <v>#VALUE!</v>
      </c>
      <c r="L481" s="65">
        <f>SUM($J$13:$J481)</f>
        <v>0</v>
      </c>
      <c r="M481" s="65"/>
      <c r="N481" s="65"/>
      <c r="O481" s="4"/>
    </row>
    <row r="482" spans="2:15" ht="16.5" customHeight="1" x14ac:dyDescent="0.3">
      <c r="B482" s="8" t="str">
        <f t="shared" si="52"/>
        <v/>
      </c>
      <c r="C482" s="9" t="str">
        <f>IF(Pay_Num&lt;&gt;"",DATE(YEAR(C481)+VLOOKUP(Interval,LoanLookup[],4,FALSE),MONTH(C481)+VLOOKUP(Interval,LoanLookup[],2,FALSE),DAY(C481)+VLOOKUP(Interval,LoanLookup[],3,FALSE)),"")</f>
        <v/>
      </c>
      <c r="D482" s="11" t="str">
        <f t="shared" si="48"/>
        <v/>
      </c>
      <c r="E482" s="14" t="str">
        <f t="shared" si="54"/>
        <v/>
      </c>
      <c r="F482" s="83" t="e">
        <f t="shared" si="49"/>
        <v>#VALUE!</v>
      </c>
      <c r="G482" s="83"/>
      <c r="H482" s="11" t="e">
        <f t="shared" si="50"/>
        <v>#VALUE!</v>
      </c>
      <c r="I482" s="11" t="str">
        <f t="shared" si="53"/>
        <v/>
      </c>
      <c r="J482" s="10" t="str">
        <f>IF(Pay_Num&lt;&gt;"",Beg_Bal*(Interest_Rate/VLOOKUP(Interval,LoanLookup[],5,FALSE)),"")</f>
        <v/>
      </c>
      <c r="K482" s="11" t="e">
        <f t="shared" si="51"/>
        <v>#VALUE!</v>
      </c>
      <c r="L482" s="65">
        <f>SUM($J$13:$J482)</f>
        <v>0</v>
      </c>
      <c r="M482" s="65"/>
      <c r="N482" s="65"/>
      <c r="O482" s="4"/>
    </row>
    <row r="483" spans="2:15" ht="16.5" customHeight="1" x14ac:dyDescent="0.3">
      <c r="B483" s="8" t="str">
        <f t="shared" si="52"/>
        <v/>
      </c>
      <c r="C483" s="9" t="str">
        <f>IF(Pay_Num&lt;&gt;"",DATE(YEAR(C482)+VLOOKUP(Interval,LoanLookup[],4,FALSE),MONTH(C482)+VLOOKUP(Interval,LoanLookup[],2,FALSE),DAY(C482)+VLOOKUP(Interval,LoanLookup[],3,FALSE)),"")</f>
        <v/>
      </c>
      <c r="D483" s="11" t="str">
        <f t="shared" si="48"/>
        <v/>
      </c>
      <c r="E483" s="14" t="str">
        <f t="shared" si="54"/>
        <v/>
      </c>
      <c r="F483" s="83" t="e">
        <f t="shared" si="49"/>
        <v>#VALUE!</v>
      </c>
      <c r="G483" s="83"/>
      <c r="H483" s="11" t="e">
        <f t="shared" si="50"/>
        <v>#VALUE!</v>
      </c>
      <c r="I483" s="11" t="str">
        <f t="shared" si="53"/>
        <v/>
      </c>
      <c r="J483" s="10" t="str">
        <f>IF(Pay_Num&lt;&gt;"",Beg_Bal*(Interest_Rate/VLOOKUP(Interval,LoanLookup[],5,FALSE)),"")</f>
        <v/>
      </c>
      <c r="K483" s="11" t="e">
        <f t="shared" si="51"/>
        <v>#VALUE!</v>
      </c>
      <c r="L483" s="65">
        <f>SUM($J$13:$J483)</f>
        <v>0</v>
      </c>
      <c r="M483" s="65"/>
      <c r="N483" s="65"/>
      <c r="O483" s="4"/>
    </row>
    <row r="484" spans="2:15" ht="16.5" customHeight="1" x14ac:dyDescent="0.3">
      <c r="B484" s="8" t="str">
        <f t="shared" si="52"/>
        <v/>
      </c>
      <c r="C484" s="9" t="str">
        <f>IF(Pay_Num&lt;&gt;"",DATE(YEAR(C483)+VLOOKUP(Interval,LoanLookup[],4,FALSE),MONTH(C483)+VLOOKUP(Interval,LoanLookup[],2,FALSE),DAY(C483)+VLOOKUP(Interval,LoanLookup[],3,FALSE)),"")</f>
        <v/>
      </c>
      <c r="D484" s="11" t="str">
        <f t="shared" si="48"/>
        <v/>
      </c>
      <c r="E484" s="14" t="str">
        <f t="shared" si="54"/>
        <v/>
      </c>
      <c r="F484" s="83" t="e">
        <f t="shared" si="49"/>
        <v>#VALUE!</v>
      </c>
      <c r="G484" s="83"/>
      <c r="H484" s="11" t="e">
        <f t="shared" si="50"/>
        <v>#VALUE!</v>
      </c>
      <c r="I484" s="11" t="str">
        <f t="shared" si="53"/>
        <v/>
      </c>
      <c r="J484" s="10" t="str">
        <f>IF(Pay_Num&lt;&gt;"",Beg_Bal*(Interest_Rate/VLOOKUP(Interval,LoanLookup[],5,FALSE)),"")</f>
        <v/>
      </c>
      <c r="K484" s="11" t="e">
        <f t="shared" si="51"/>
        <v>#VALUE!</v>
      </c>
      <c r="L484" s="65">
        <f>SUM($J$13:$J484)</f>
        <v>0</v>
      </c>
      <c r="M484" s="65"/>
      <c r="N484" s="65"/>
      <c r="O484" s="4"/>
    </row>
    <row r="485" spans="2:15" ht="16.5" customHeight="1" x14ac:dyDescent="0.3">
      <c r="B485" s="8" t="str">
        <f t="shared" si="52"/>
        <v/>
      </c>
      <c r="C485" s="9" t="str">
        <f>IF(Pay_Num&lt;&gt;"",DATE(YEAR(C484)+VLOOKUP(Interval,LoanLookup[],4,FALSE),MONTH(C484)+VLOOKUP(Interval,LoanLookup[],2,FALSE),DAY(C484)+VLOOKUP(Interval,LoanLookup[],3,FALSE)),"")</f>
        <v/>
      </c>
      <c r="D485" s="11" t="str">
        <f t="shared" si="48"/>
        <v/>
      </c>
      <c r="E485" s="14" t="str">
        <f t="shared" si="54"/>
        <v/>
      </c>
      <c r="F485" s="83" t="e">
        <f t="shared" si="49"/>
        <v>#VALUE!</v>
      </c>
      <c r="G485" s="83"/>
      <c r="H485" s="11" t="e">
        <f t="shared" si="50"/>
        <v>#VALUE!</v>
      </c>
      <c r="I485" s="11" t="str">
        <f t="shared" si="53"/>
        <v/>
      </c>
      <c r="J485" s="10" t="str">
        <f>IF(Pay_Num&lt;&gt;"",Beg_Bal*(Interest_Rate/VLOOKUP(Interval,LoanLookup[],5,FALSE)),"")</f>
        <v/>
      </c>
      <c r="K485" s="11" t="e">
        <f t="shared" si="51"/>
        <v>#VALUE!</v>
      </c>
      <c r="L485" s="65">
        <f>SUM($J$13:$J485)</f>
        <v>0</v>
      </c>
      <c r="M485" s="65"/>
      <c r="N485" s="65"/>
      <c r="O485" s="4"/>
    </row>
    <row r="486" spans="2:15" ht="16.5" customHeight="1" x14ac:dyDescent="0.3">
      <c r="B486" s="8" t="str">
        <f t="shared" si="52"/>
        <v/>
      </c>
      <c r="C486" s="9" t="str">
        <f>IF(Pay_Num&lt;&gt;"",DATE(YEAR(C485)+VLOOKUP(Interval,LoanLookup[],4,FALSE),MONTH(C485)+VLOOKUP(Interval,LoanLookup[],2,FALSE),DAY(C485)+VLOOKUP(Interval,LoanLookup[],3,FALSE)),"")</f>
        <v/>
      </c>
      <c r="D486" s="11" t="str">
        <f t="shared" si="48"/>
        <v/>
      </c>
      <c r="E486" s="14" t="str">
        <f t="shared" si="54"/>
        <v/>
      </c>
      <c r="F486" s="83" t="e">
        <f t="shared" si="49"/>
        <v>#VALUE!</v>
      </c>
      <c r="G486" s="83"/>
      <c r="H486" s="11" t="e">
        <f t="shared" si="50"/>
        <v>#VALUE!</v>
      </c>
      <c r="I486" s="11" t="str">
        <f t="shared" si="53"/>
        <v/>
      </c>
      <c r="J486" s="10" t="str">
        <f>IF(Pay_Num&lt;&gt;"",Beg_Bal*(Interest_Rate/VLOOKUP(Interval,LoanLookup[],5,FALSE)),"")</f>
        <v/>
      </c>
      <c r="K486" s="11" t="e">
        <f t="shared" si="51"/>
        <v>#VALUE!</v>
      </c>
      <c r="L486" s="65">
        <f>SUM($J$13:$J486)</f>
        <v>0</v>
      </c>
      <c r="M486" s="65"/>
      <c r="N486" s="65"/>
      <c r="O486" s="4"/>
    </row>
    <row r="487" spans="2:15" ht="16.5" customHeight="1" x14ac:dyDescent="0.3">
      <c r="B487" s="8" t="str">
        <f t="shared" si="52"/>
        <v/>
      </c>
      <c r="C487" s="9" t="str">
        <f>IF(Pay_Num&lt;&gt;"",DATE(YEAR(C486)+VLOOKUP(Interval,LoanLookup[],4,FALSE),MONTH(C486)+VLOOKUP(Interval,LoanLookup[],2,FALSE),DAY(C486)+VLOOKUP(Interval,LoanLookup[],3,FALSE)),"")</f>
        <v/>
      </c>
      <c r="D487" s="11" t="str">
        <f t="shared" si="48"/>
        <v/>
      </c>
      <c r="E487" s="14" t="str">
        <f t="shared" si="54"/>
        <v/>
      </c>
      <c r="F487" s="83" t="e">
        <f t="shared" si="49"/>
        <v>#VALUE!</v>
      </c>
      <c r="G487" s="83"/>
      <c r="H487" s="11" t="e">
        <f t="shared" si="50"/>
        <v>#VALUE!</v>
      </c>
      <c r="I487" s="11" t="str">
        <f t="shared" si="53"/>
        <v/>
      </c>
      <c r="J487" s="10" t="str">
        <f>IF(Pay_Num&lt;&gt;"",Beg_Bal*(Interest_Rate/VLOOKUP(Interval,LoanLookup[],5,FALSE)),"")</f>
        <v/>
      </c>
      <c r="K487" s="11" t="e">
        <f t="shared" si="51"/>
        <v>#VALUE!</v>
      </c>
      <c r="L487" s="65">
        <f>SUM($J$13:$J487)</f>
        <v>0</v>
      </c>
      <c r="M487" s="65"/>
      <c r="N487" s="65"/>
      <c r="O487" s="4"/>
    </row>
    <row r="488" spans="2:15" ht="16.5" customHeight="1" x14ac:dyDescent="0.3">
      <c r="B488" s="8" t="str">
        <f t="shared" si="52"/>
        <v/>
      </c>
      <c r="C488" s="9" t="str">
        <f>IF(Pay_Num&lt;&gt;"",DATE(YEAR(C487)+VLOOKUP(Interval,LoanLookup[],4,FALSE),MONTH(C487)+VLOOKUP(Interval,LoanLookup[],2,FALSE),DAY(C487)+VLOOKUP(Interval,LoanLookup[],3,FALSE)),"")</f>
        <v/>
      </c>
      <c r="D488" s="11" t="str">
        <f t="shared" si="48"/>
        <v/>
      </c>
      <c r="E488" s="14" t="str">
        <f t="shared" si="54"/>
        <v/>
      </c>
      <c r="F488" s="83" t="e">
        <f t="shared" si="49"/>
        <v>#VALUE!</v>
      </c>
      <c r="G488" s="83"/>
      <c r="H488" s="11" t="e">
        <f t="shared" si="50"/>
        <v>#VALUE!</v>
      </c>
      <c r="I488" s="11" t="str">
        <f t="shared" si="53"/>
        <v/>
      </c>
      <c r="J488" s="10" t="str">
        <f>IF(Pay_Num&lt;&gt;"",Beg_Bal*(Interest_Rate/VLOOKUP(Interval,LoanLookup[],5,FALSE)),"")</f>
        <v/>
      </c>
      <c r="K488" s="11" t="e">
        <f t="shared" si="51"/>
        <v>#VALUE!</v>
      </c>
      <c r="L488" s="65">
        <f>SUM($J$13:$J488)</f>
        <v>0</v>
      </c>
      <c r="M488" s="65"/>
      <c r="N488" s="65"/>
      <c r="O488" s="4"/>
    </row>
    <row r="489" spans="2:15" ht="16.5" customHeight="1" x14ac:dyDescent="0.3">
      <c r="B489" s="8" t="str">
        <f t="shared" si="52"/>
        <v/>
      </c>
      <c r="C489" s="9" t="str">
        <f>IF(Pay_Num&lt;&gt;"",DATE(YEAR(C488)+VLOOKUP(Interval,LoanLookup[],4,FALSE),MONTH(C488)+VLOOKUP(Interval,LoanLookup[],2,FALSE),DAY(C488)+VLOOKUP(Interval,LoanLookup[],3,FALSE)),"")</f>
        <v/>
      </c>
      <c r="D489" s="11" t="str">
        <f t="shared" si="48"/>
        <v/>
      </c>
      <c r="E489" s="14" t="str">
        <f t="shared" si="54"/>
        <v/>
      </c>
      <c r="F489" s="83" t="e">
        <f t="shared" si="49"/>
        <v>#VALUE!</v>
      </c>
      <c r="G489" s="83"/>
      <c r="H489" s="11" t="e">
        <f t="shared" si="50"/>
        <v>#VALUE!</v>
      </c>
      <c r="I489" s="11" t="str">
        <f t="shared" si="53"/>
        <v/>
      </c>
      <c r="J489" s="10" t="str">
        <f>IF(Pay_Num&lt;&gt;"",Beg_Bal*(Interest_Rate/VLOOKUP(Interval,LoanLookup[],5,FALSE)),"")</f>
        <v/>
      </c>
      <c r="K489" s="11" t="e">
        <f t="shared" si="51"/>
        <v>#VALUE!</v>
      </c>
      <c r="L489" s="65">
        <f>SUM($J$13:$J489)</f>
        <v>0</v>
      </c>
      <c r="M489" s="65"/>
      <c r="N489" s="65"/>
      <c r="O489" s="4"/>
    </row>
    <row r="490" spans="2:15" ht="16.5" customHeight="1" x14ac:dyDescent="0.3">
      <c r="B490" s="8" t="str">
        <f t="shared" si="52"/>
        <v/>
      </c>
      <c r="C490" s="9" t="str">
        <f>IF(Pay_Num&lt;&gt;"",DATE(YEAR(C489)+VLOOKUP(Interval,LoanLookup[],4,FALSE),MONTH(C489)+VLOOKUP(Interval,LoanLookup[],2,FALSE),DAY(C489)+VLOOKUP(Interval,LoanLookup[],3,FALSE)),"")</f>
        <v/>
      </c>
      <c r="D490" s="11" t="str">
        <f t="shared" si="48"/>
        <v/>
      </c>
      <c r="E490" s="14" t="str">
        <f t="shared" si="54"/>
        <v/>
      </c>
      <c r="F490" s="83" t="e">
        <f t="shared" si="49"/>
        <v>#VALUE!</v>
      </c>
      <c r="G490" s="83"/>
      <c r="H490" s="11" t="e">
        <f t="shared" si="50"/>
        <v>#VALUE!</v>
      </c>
      <c r="I490" s="11" t="str">
        <f t="shared" si="53"/>
        <v/>
      </c>
      <c r="J490" s="10" t="str">
        <f>IF(Pay_Num&lt;&gt;"",Beg_Bal*(Interest_Rate/VLOOKUP(Interval,LoanLookup[],5,FALSE)),"")</f>
        <v/>
      </c>
      <c r="K490" s="11" t="e">
        <f t="shared" si="51"/>
        <v>#VALUE!</v>
      </c>
      <c r="L490" s="65">
        <f>SUM($J$13:$J490)</f>
        <v>0</v>
      </c>
      <c r="M490" s="65"/>
      <c r="N490" s="65"/>
      <c r="O490" s="4"/>
    </row>
    <row r="491" spans="2:15" ht="16.5" customHeight="1" x14ac:dyDescent="0.3">
      <c r="B491" s="8" t="str">
        <f t="shared" si="52"/>
        <v/>
      </c>
      <c r="C491" s="9" t="str">
        <f>IF(Pay_Num&lt;&gt;"",DATE(YEAR(C490)+VLOOKUP(Interval,LoanLookup[],4,FALSE),MONTH(C490)+VLOOKUP(Interval,LoanLookup[],2,FALSE),DAY(C490)+VLOOKUP(Interval,LoanLookup[],3,FALSE)),"")</f>
        <v/>
      </c>
      <c r="D491" s="11" t="str">
        <f t="shared" si="48"/>
        <v/>
      </c>
      <c r="E491" s="14" t="str">
        <f t="shared" si="54"/>
        <v/>
      </c>
      <c r="F491" s="83" t="e">
        <f t="shared" si="49"/>
        <v>#VALUE!</v>
      </c>
      <c r="G491" s="83"/>
      <c r="H491" s="11" t="e">
        <f t="shared" si="50"/>
        <v>#VALUE!</v>
      </c>
      <c r="I491" s="11" t="str">
        <f t="shared" si="53"/>
        <v/>
      </c>
      <c r="J491" s="10" t="str">
        <f>IF(Pay_Num&lt;&gt;"",Beg_Bal*(Interest_Rate/VLOOKUP(Interval,LoanLookup[],5,FALSE)),"")</f>
        <v/>
      </c>
      <c r="K491" s="11" t="e">
        <f t="shared" si="51"/>
        <v>#VALUE!</v>
      </c>
      <c r="L491" s="65">
        <f>SUM($J$13:$J491)</f>
        <v>0</v>
      </c>
      <c r="M491" s="65"/>
      <c r="N491" s="65"/>
      <c r="O491" s="4"/>
    </row>
    <row r="492" spans="2:15" ht="16.5" customHeight="1" x14ac:dyDescent="0.3">
      <c r="B492" s="8" t="str">
        <f t="shared" si="52"/>
        <v/>
      </c>
      <c r="C492" s="9" t="str">
        <f>IF(Pay_Num&lt;&gt;"",DATE(YEAR(C491)+VLOOKUP(Interval,LoanLookup[],4,FALSE),MONTH(C491)+VLOOKUP(Interval,LoanLookup[],2,FALSE),DAY(C491)+VLOOKUP(Interval,LoanLookup[],3,FALSE)),"")</f>
        <v/>
      </c>
      <c r="D492" s="11" t="str">
        <f t="shared" si="48"/>
        <v/>
      </c>
      <c r="E492" s="14" t="str">
        <f t="shared" si="54"/>
        <v/>
      </c>
      <c r="F492" s="83" t="e">
        <f t="shared" si="49"/>
        <v>#VALUE!</v>
      </c>
      <c r="G492" s="83"/>
      <c r="H492" s="11" t="e">
        <f t="shared" si="50"/>
        <v>#VALUE!</v>
      </c>
      <c r="I492" s="11" t="str">
        <f t="shared" si="53"/>
        <v/>
      </c>
      <c r="J492" s="10" t="str">
        <f>IF(Pay_Num&lt;&gt;"",Beg_Bal*(Interest_Rate/VLOOKUP(Interval,LoanLookup[],5,FALSE)),"")</f>
        <v/>
      </c>
      <c r="K492" s="11" t="e">
        <f t="shared" si="51"/>
        <v>#VALUE!</v>
      </c>
      <c r="L492" s="65">
        <f>SUM($J$13:$J492)</f>
        <v>0</v>
      </c>
      <c r="M492" s="65"/>
      <c r="N492" s="65"/>
      <c r="O492" s="4"/>
    </row>
    <row r="493" spans="2:15" ht="16.5" customHeight="1" x14ac:dyDescent="0.3">
      <c r="B493" s="8" t="str">
        <f t="shared" si="52"/>
        <v/>
      </c>
      <c r="C493" s="9" t="str">
        <f>IF(Pay_Num&lt;&gt;"",DATE(YEAR(C492)+VLOOKUP(Interval,LoanLookup[],4,FALSE),MONTH(C492)+VLOOKUP(Interval,LoanLookup[],2,FALSE),DAY(C492)+VLOOKUP(Interval,LoanLookup[],3,FALSE)),"")</f>
        <v/>
      </c>
      <c r="D493" s="11" t="str">
        <f t="shared" si="48"/>
        <v/>
      </c>
      <c r="E493" s="14" t="str">
        <f t="shared" si="54"/>
        <v/>
      </c>
      <c r="F493" s="83" t="e">
        <f t="shared" si="49"/>
        <v>#VALUE!</v>
      </c>
      <c r="G493" s="83"/>
      <c r="H493" s="11" t="e">
        <f t="shared" si="50"/>
        <v>#VALUE!</v>
      </c>
      <c r="I493" s="11" t="str">
        <f t="shared" si="53"/>
        <v/>
      </c>
      <c r="J493" s="10" t="str">
        <f>IF(Pay_Num&lt;&gt;"",Beg_Bal*(Interest_Rate/VLOOKUP(Interval,LoanLookup[],5,FALSE)),"")</f>
        <v/>
      </c>
      <c r="K493" s="11" t="e">
        <f t="shared" si="51"/>
        <v>#VALUE!</v>
      </c>
      <c r="L493" s="65">
        <f>SUM($J$13:$J493)</f>
        <v>0</v>
      </c>
      <c r="M493" s="65"/>
      <c r="N493" s="65"/>
      <c r="O493" s="4"/>
    </row>
    <row r="494" spans="2:15" ht="16.5" customHeight="1" x14ac:dyDescent="0.3">
      <c r="B494" s="8" t="str">
        <f t="shared" si="52"/>
        <v/>
      </c>
      <c r="C494" s="9" t="str">
        <f>IF(Pay_Num&lt;&gt;"",DATE(YEAR(C493)+VLOOKUP(Interval,LoanLookup[],4,FALSE),MONTH(C493)+VLOOKUP(Interval,LoanLookup[],2,FALSE),DAY(C493)+VLOOKUP(Interval,LoanLookup[],3,FALSE)),"")</f>
        <v/>
      </c>
      <c r="D494" s="11" t="str">
        <f t="shared" si="48"/>
        <v/>
      </c>
      <c r="E494" s="14" t="str">
        <f t="shared" si="54"/>
        <v/>
      </c>
      <c r="F494" s="83" t="e">
        <f t="shared" si="49"/>
        <v>#VALUE!</v>
      </c>
      <c r="G494" s="83"/>
      <c r="H494" s="11" t="e">
        <f t="shared" si="50"/>
        <v>#VALUE!</v>
      </c>
      <c r="I494" s="11" t="str">
        <f t="shared" si="53"/>
        <v/>
      </c>
      <c r="J494" s="10" t="str">
        <f>IF(Pay_Num&lt;&gt;"",Beg_Bal*(Interest_Rate/VLOOKUP(Interval,LoanLookup[],5,FALSE)),"")</f>
        <v/>
      </c>
      <c r="K494" s="11" t="e">
        <f t="shared" si="51"/>
        <v>#VALUE!</v>
      </c>
      <c r="L494" s="65">
        <f>SUM($J$13:$J494)</f>
        <v>0</v>
      </c>
      <c r="M494" s="65"/>
      <c r="N494" s="65"/>
      <c r="O494" s="4"/>
    </row>
    <row r="495" spans="2:15" ht="16.5" customHeight="1" x14ac:dyDescent="0.3">
      <c r="B495" s="8" t="str">
        <f t="shared" si="52"/>
        <v/>
      </c>
      <c r="C495" s="9" t="str">
        <f>IF(Pay_Num&lt;&gt;"",DATE(YEAR(C494)+VLOOKUP(Interval,LoanLookup[],4,FALSE),MONTH(C494)+VLOOKUP(Interval,LoanLookup[],2,FALSE),DAY(C494)+VLOOKUP(Interval,LoanLookup[],3,FALSE)),"")</f>
        <v/>
      </c>
      <c r="D495" s="11" t="str">
        <f t="shared" si="48"/>
        <v/>
      </c>
      <c r="E495" s="14" t="str">
        <f t="shared" si="54"/>
        <v/>
      </c>
      <c r="F495" s="83" t="e">
        <f t="shared" si="49"/>
        <v>#VALUE!</v>
      </c>
      <c r="G495" s="83"/>
      <c r="H495" s="11" t="e">
        <f t="shared" si="50"/>
        <v>#VALUE!</v>
      </c>
      <c r="I495" s="11" t="str">
        <f t="shared" si="53"/>
        <v/>
      </c>
      <c r="J495" s="10" t="str">
        <f>IF(Pay_Num&lt;&gt;"",Beg_Bal*(Interest_Rate/VLOOKUP(Interval,LoanLookup[],5,FALSE)),"")</f>
        <v/>
      </c>
      <c r="K495" s="11" t="e">
        <f t="shared" si="51"/>
        <v>#VALUE!</v>
      </c>
      <c r="L495" s="65">
        <f>SUM($J$13:$J495)</f>
        <v>0</v>
      </c>
      <c r="M495" s="65"/>
      <c r="N495" s="65"/>
      <c r="O495" s="4"/>
    </row>
    <row r="496" spans="2:15" ht="16.5" customHeight="1" x14ac:dyDescent="0.3">
      <c r="B496" s="8" t="str">
        <f t="shared" si="52"/>
        <v/>
      </c>
      <c r="C496" s="9" t="str">
        <f>IF(Pay_Num&lt;&gt;"",DATE(YEAR(C495)+VLOOKUP(Interval,LoanLookup[],4,FALSE),MONTH(C495)+VLOOKUP(Interval,LoanLookup[],2,FALSE),DAY(C495)+VLOOKUP(Interval,LoanLookup[],3,FALSE)),"")</f>
        <v/>
      </c>
      <c r="D496" s="11" t="str">
        <f t="shared" si="48"/>
        <v/>
      </c>
      <c r="E496" s="14" t="str">
        <f t="shared" si="54"/>
        <v/>
      </c>
      <c r="F496" s="83" t="e">
        <f t="shared" si="49"/>
        <v>#VALUE!</v>
      </c>
      <c r="G496" s="83"/>
      <c r="H496" s="11" t="e">
        <f t="shared" si="50"/>
        <v>#VALUE!</v>
      </c>
      <c r="I496" s="11" t="str">
        <f t="shared" si="53"/>
        <v/>
      </c>
      <c r="J496" s="10" t="str">
        <f>IF(Pay_Num&lt;&gt;"",Beg_Bal*(Interest_Rate/VLOOKUP(Interval,LoanLookup[],5,FALSE)),"")</f>
        <v/>
      </c>
      <c r="K496" s="11" t="e">
        <f t="shared" si="51"/>
        <v>#VALUE!</v>
      </c>
      <c r="L496" s="65">
        <f>SUM($J$13:$J496)</f>
        <v>0</v>
      </c>
      <c r="M496" s="65"/>
      <c r="N496" s="65"/>
      <c r="O496" s="4"/>
    </row>
    <row r="497" spans="2:15" ht="16.5" customHeight="1" x14ac:dyDescent="0.3">
      <c r="B497" s="8" t="str">
        <f t="shared" si="52"/>
        <v/>
      </c>
      <c r="C497" s="9" t="str">
        <f>IF(Pay_Num&lt;&gt;"",DATE(YEAR(C496)+VLOOKUP(Interval,LoanLookup[],4,FALSE),MONTH(C496)+VLOOKUP(Interval,LoanLookup[],2,FALSE),DAY(C496)+VLOOKUP(Interval,LoanLookup[],3,FALSE)),"")</f>
        <v/>
      </c>
      <c r="D497" s="11" t="str">
        <f t="shared" si="48"/>
        <v/>
      </c>
      <c r="E497" s="14" t="str">
        <f t="shared" si="54"/>
        <v/>
      </c>
      <c r="F497" s="83" t="e">
        <f t="shared" si="49"/>
        <v>#VALUE!</v>
      </c>
      <c r="G497" s="83"/>
      <c r="H497" s="11" t="e">
        <f t="shared" si="50"/>
        <v>#VALUE!</v>
      </c>
      <c r="I497" s="11" t="str">
        <f t="shared" si="53"/>
        <v/>
      </c>
      <c r="J497" s="10" t="str">
        <f>IF(Pay_Num&lt;&gt;"",Beg_Bal*(Interest_Rate/VLOOKUP(Interval,LoanLookup[],5,FALSE)),"")</f>
        <v/>
      </c>
      <c r="K497" s="11" t="e">
        <f t="shared" si="51"/>
        <v>#VALUE!</v>
      </c>
      <c r="L497" s="65">
        <f>SUM($J$13:$J497)</f>
        <v>0</v>
      </c>
      <c r="M497" s="65"/>
      <c r="N497" s="65"/>
      <c r="O497" s="4"/>
    </row>
    <row r="498" spans="2:15" ht="16.5" customHeight="1" x14ac:dyDescent="0.3">
      <c r="B498" s="8" t="str">
        <f t="shared" si="52"/>
        <v/>
      </c>
      <c r="C498" s="9" t="str">
        <f>IF(Pay_Num&lt;&gt;"",DATE(YEAR(C497)+VLOOKUP(Interval,LoanLookup[],4,FALSE),MONTH(C497)+VLOOKUP(Interval,LoanLookup[],2,FALSE),DAY(C497)+VLOOKUP(Interval,LoanLookup[],3,FALSE)),"")</f>
        <v/>
      </c>
      <c r="D498" s="11" t="str">
        <f t="shared" si="48"/>
        <v/>
      </c>
      <c r="E498" s="14" t="str">
        <f t="shared" si="54"/>
        <v/>
      </c>
      <c r="F498" s="83" t="e">
        <f t="shared" si="49"/>
        <v>#VALUE!</v>
      </c>
      <c r="G498" s="83"/>
      <c r="H498" s="11" t="e">
        <f t="shared" si="50"/>
        <v>#VALUE!</v>
      </c>
      <c r="I498" s="11" t="str">
        <f t="shared" si="53"/>
        <v/>
      </c>
      <c r="J498" s="10" t="str">
        <f>IF(Pay_Num&lt;&gt;"",Beg_Bal*(Interest_Rate/VLOOKUP(Interval,LoanLookup[],5,FALSE)),"")</f>
        <v/>
      </c>
      <c r="K498" s="11" t="e">
        <f t="shared" si="51"/>
        <v>#VALUE!</v>
      </c>
      <c r="L498" s="65">
        <f>SUM($J$13:$J498)</f>
        <v>0</v>
      </c>
      <c r="M498" s="65"/>
      <c r="N498" s="65"/>
      <c r="O498" s="4"/>
    </row>
    <row r="499" spans="2:15" ht="16.5" customHeight="1" x14ac:dyDescent="0.3">
      <c r="B499" s="8" t="str">
        <f t="shared" si="52"/>
        <v/>
      </c>
      <c r="C499" s="9" t="str">
        <f>IF(Pay_Num&lt;&gt;"",DATE(YEAR(C498)+VLOOKUP(Interval,LoanLookup[],4,FALSE),MONTH(C498)+VLOOKUP(Interval,LoanLookup[],2,FALSE),DAY(C498)+VLOOKUP(Interval,LoanLookup[],3,FALSE)),"")</f>
        <v/>
      </c>
      <c r="D499" s="11" t="str">
        <f t="shared" si="48"/>
        <v/>
      </c>
      <c r="E499" s="14" t="str">
        <f t="shared" si="54"/>
        <v/>
      </c>
      <c r="F499" s="83" t="e">
        <f t="shared" si="49"/>
        <v>#VALUE!</v>
      </c>
      <c r="G499" s="83"/>
      <c r="H499" s="11" t="e">
        <f t="shared" si="50"/>
        <v>#VALUE!</v>
      </c>
      <c r="I499" s="11" t="str">
        <f t="shared" si="53"/>
        <v/>
      </c>
      <c r="J499" s="10" t="str">
        <f>IF(Pay_Num&lt;&gt;"",Beg_Bal*(Interest_Rate/VLOOKUP(Interval,LoanLookup[],5,FALSE)),"")</f>
        <v/>
      </c>
      <c r="K499" s="11" t="e">
        <f t="shared" si="51"/>
        <v>#VALUE!</v>
      </c>
      <c r="L499" s="65">
        <f>SUM($J$13:$J499)</f>
        <v>0</v>
      </c>
      <c r="M499" s="65"/>
      <c r="N499" s="65"/>
      <c r="O499" s="4"/>
    </row>
    <row r="500" spans="2:15" ht="16.5" customHeight="1" x14ac:dyDescent="0.3">
      <c r="B500" s="8" t="str">
        <f t="shared" si="52"/>
        <v/>
      </c>
      <c r="C500" s="9" t="str">
        <f>IF(Pay_Num&lt;&gt;"",DATE(YEAR(C499)+VLOOKUP(Interval,LoanLookup[],4,FALSE),MONTH(C499)+VLOOKUP(Interval,LoanLookup[],2,FALSE),DAY(C499)+VLOOKUP(Interval,LoanLookup[],3,FALSE)),"")</f>
        <v/>
      </c>
      <c r="D500" s="11" t="str">
        <f t="shared" si="48"/>
        <v/>
      </c>
      <c r="E500" s="14" t="str">
        <f t="shared" si="54"/>
        <v/>
      </c>
      <c r="F500" s="83" t="e">
        <f t="shared" si="49"/>
        <v>#VALUE!</v>
      </c>
      <c r="G500" s="83"/>
      <c r="H500" s="11" t="e">
        <f t="shared" si="50"/>
        <v>#VALUE!</v>
      </c>
      <c r="I500" s="11" t="str">
        <f t="shared" si="53"/>
        <v/>
      </c>
      <c r="J500" s="10" t="str">
        <f>IF(Pay_Num&lt;&gt;"",Beg_Bal*(Interest_Rate/VLOOKUP(Interval,LoanLookup[],5,FALSE)),"")</f>
        <v/>
      </c>
      <c r="K500" s="11" t="e">
        <f t="shared" si="51"/>
        <v>#VALUE!</v>
      </c>
      <c r="L500" s="65">
        <f>SUM($J$13:$J500)</f>
        <v>0</v>
      </c>
      <c r="M500" s="65"/>
      <c r="N500" s="65"/>
      <c r="O500" s="4"/>
    </row>
    <row r="501" spans="2:15" ht="16.5" customHeight="1" x14ac:dyDescent="0.3">
      <c r="B501" s="8" t="str">
        <f t="shared" si="52"/>
        <v/>
      </c>
      <c r="C501" s="9" t="str">
        <f>IF(Pay_Num&lt;&gt;"",DATE(YEAR(C500)+VLOOKUP(Interval,LoanLookup[],4,FALSE),MONTH(C500)+VLOOKUP(Interval,LoanLookup[],2,FALSE),DAY(C500)+VLOOKUP(Interval,LoanLookup[],3,FALSE)),"")</f>
        <v/>
      </c>
      <c r="D501" s="11" t="str">
        <f t="shared" si="48"/>
        <v/>
      </c>
      <c r="E501" s="14" t="str">
        <f t="shared" si="54"/>
        <v/>
      </c>
      <c r="F501" s="83" t="e">
        <f t="shared" si="49"/>
        <v>#VALUE!</v>
      </c>
      <c r="G501" s="83"/>
      <c r="H501" s="11" t="e">
        <f t="shared" si="50"/>
        <v>#VALUE!</v>
      </c>
      <c r="I501" s="11" t="str">
        <f t="shared" si="53"/>
        <v/>
      </c>
      <c r="J501" s="10" t="str">
        <f>IF(Pay_Num&lt;&gt;"",Beg_Bal*(Interest_Rate/VLOOKUP(Interval,LoanLookup[],5,FALSE)),"")</f>
        <v/>
      </c>
      <c r="K501" s="11" t="e">
        <f t="shared" si="51"/>
        <v>#VALUE!</v>
      </c>
      <c r="L501" s="65">
        <f>SUM($J$13:$J501)</f>
        <v>0</v>
      </c>
      <c r="M501" s="65"/>
      <c r="N501" s="65"/>
      <c r="O501" s="4"/>
    </row>
    <row r="502" spans="2:15" ht="16.5" customHeight="1" x14ac:dyDescent="0.3">
      <c r="B502" s="8" t="str">
        <f t="shared" si="52"/>
        <v/>
      </c>
      <c r="C502" s="9" t="str">
        <f>IF(Pay_Num&lt;&gt;"",DATE(YEAR(C501)+VLOOKUP(Interval,LoanLookup[],4,FALSE),MONTH(C501)+VLOOKUP(Interval,LoanLookup[],2,FALSE),DAY(C501)+VLOOKUP(Interval,LoanLookup[],3,FALSE)),"")</f>
        <v/>
      </c>
      <c r="D502" s="11" t="str">
        <f t="shared" ref="D502:D565" si="55">IF(Pay_Num&lt;&gt;"",K501,"")</f>
        <v/>
      </c>
      <c r="E502" s="14" t="str">
        <f t="shared" si="54"/>
        <v/>
      </c>
      <c r="F502" s="83" t="e">
        <f t="shared" si="49"/>
        <v>#VALUE!</v>
      </c>
      <c r="G502" s="83"/>
      <c r="H502" s="11" t="e">
        <f t="shared" si="50"/>
        <v>#VALUE!</v>
      </c>
      <c r="I502" s="11" t="str">
        <f t="shared" si="53"/>
        <v/>
      </c>
      <c r="J502" s="10" t="str">
        <f>IF(Pay_Num&lt;&gt;"",Beg_Bal*(Interest_Rate/VLOOKUP(Interval,LoanLookup[],5,FALSE)),"")</f>
        <v/>
      </c>
      <c r="K502" s="11" t="e">
        <f t="shared" si="51"/>
        <v>#VALUE!</v>
      </c>
      <c r="L502" s="65">
        <f>SUM($J$13:$J502)</f>
        <v>0</v>
      </c>
      <c r="M502" s="65"/>
      <c r="N502" s="65"/>
      <c r="O502" s="4"/>
    </row>
    <row r="503" spans="2:15" ht="16.5" customHeight="1" x14ac:dyDescent="0.3">
      <c r="B503" s="8" t="str">
        <f t="shared" si="52"/>
        <v/>
      </c>
      <c r="C503" s="9" t="str">
        <f>IF(Pay_Num&lt;&gt;"",DATE(YEAR(C502)+VLOOKUP(Interval,LoanLookup[],4,FALSE),MONTH(C502)+VLOOKUP(Interval,LoanLookup[],2,FALSE),DAY(C502)+VLOOKUP(Interval,LoanLookup[],3,FALSE)),"")</f>
        <v/>
      </c>
      <c r="D503" s="11" t="str">
        <f t="shared" si="55"/>
        <v/>
      </c>
      <c r="E503" s="14" t="str">
        <f t="shared" si="54"/>
        <v/>
      </c>
      <c r="F503" s="83" t="e">
        <f t="shared" si="49"/>
        <v>#VALUE!</v>
      </c>
      <c r="G503" s="83"/>
      <c r="H503" s="11" t="e">
        <f t="shared" si="50"/>
        <v>#VALUE!</v>
      </c>
      <c r="I503" s="11" t="str">
        <f t="shared" si="53"/>
        <v/>
      </c>
      <c r="J503" s="10" t="str">
        <f>IF(Pay_Num&lt;&gt;"",Beg_Bal*(Interest_Rate/VLOOKUP(Interval,LoanLookup[],5,FALSE)),"")</f>
        <v/>
      </c>
      <c r="K503" s="11" t="e">
        <f t="shared" si="51"/>
        <v>#VALUE!</v>
      </c>
      <c r="L503" s="65">
        <f>SUM($J$13:$J503)</f>
        <v>0</v>
      </c>
      <c r="M503" s="65"/>
      <c r="N503" s="65"/>
      <c r="O503" s="4"/>
    </row>
    <row r="504" spans="2:15" ht="16.5" customHeight="1" x14ac:dyDescent="0.3">
      <c r="B504" s="8" t="str">
        <f t="shared" si="52"/>
        <v/>
      </c>
      <c r="C504" s="9" t="str">
        <f>IF(Pay_Num&lt;&gt;"",DATE(YEAR(C503)+VLOOKUP(Interval,LoanLookup[],4,FALSE),MONTH(C503)+VLOOKUP(Interval,LoanLookup[],2,FALSE),DAY(C503)+VLOOKUP(Interval,LoanLookup[],3,FALSE)),"")</f>
        <v/>
      </c>
      <c r="D504" s="11" t="str">
        <f t="shared" si="55"/>
        <v/>
      </c>
      <c r="E504" s="14" t="str">
        <f t="shared" si="54"/>
        <v/>
      </c>
      <c r="F504" s="83" t="e">
        <f t="shared" si="49"/>
        <v>#VALUE!</v>
      </c>
      <c r="G504" s="83"/>
      <c r="H504" s="11" t="e">
        <f t="shared" si="50"/>
        <v>#VALUE!</v>
      </c>
      <c r="I504" s="11" t="str">
        <f t="shared" si="53"/>
        <v/>
      </c>
      <c r="J504" s="10" t="str">
        <f>IF(Pay_Num&lt;&gt;"",Beg_Bal*(Interest_Rate/VLOOKUP(Interval,LoanLookup[],5,FALSE)),"")</f>
        <v/>
      </c>
      <c r="K504" s="11" t="e">
        <f t="shared" si="51"/>
        <v>#VALUE!</v>
      </c>
      <c r="L504" s="65">
        <f>SUM($J$13:$J504)</f>
        <v>0</v>
      </c>
      <c r="M504" s="65"/>
      <c r="N504" s="65"/>
      <c r="O504" s="4"/>
    </row>
    <row r="505" spans="2:15" ht="16.5" customHeight="1" x14ac:dyDescent="0.3">
      <c r="B505" s="8" t="str">
        <f t="shared" si="52"/>
        <v/>
      </c>
      <c r="C505" s="9" t="str">
        <f>IF(Pay_Num&lt;&gt;"",DATE(YEAR(C504)+VLOOKUP(Interval,LoanLookup[],4,FALSE),MONTH(C504)+VLOOKUP(Interval,LoanLookup[],2,FALSE),DAY(C504)+VLOOKUP(Interval,LoanLookup[],3,FALSE)),"")</f>
        <v/>
      </c>
      <c r="D505" s="11" t="str">
        <f t="shared" si="55"/>
        <v/>
      </c>
      <c r="E505" s="14" t="str">
        <f t="shared" si="54"/>
        <v/>
      </c>
      <c r="F505" s="83" t="e">
        <f t="shared" si="49"/>
        <v>#VALUE!</v>
      </c>
      <c r="G505" s="83"/>
      <c r="H505" s="11" t="e">
        <f t="shared" si="50"/>
        <v>#VALUE!</v>
      </c>
      <c r="I505" s="11" t="str">
        <f t="shared" si="53"/>
        <v/>
      </c>
      <c r="J505" s="10" t="str">
        <f>IF(Pay_Num&lt;&gt;"",Beg_Bal*(Interest_Rate/VLOOKUP(Interval,LoanLookup[],5,FALSE)),"")</f>
        <v/>
      </c>
      <c r="K505" s="11" t="e">
        <f t="shared" si="51"/>
        <v>#VALUE!</v>
      </c>
      <c r="L505" s="65">
        <f>SUM($J$13:$J505)</f>
        <v>0</v>
      </c>
      <c r="M505" s="65"/>
      <c r="N505" s="65"/>
      <c r="O505" s="4"/>
    </row>
    <row r="506" spans="2:15" ht="16.5" customHeight="1" x14ac:dyDescent="0.3">
      <c r="B506" s="8" t="str">
        <f t="shared" si="52"/>
        <v/>
      </c>
      <c r="C506" s="9" t="str">
        <f>IF(Pay_Num&lt;&gt;"",DATE(YEAR(C505)+VLOOKUP(Interval,LoanLookup[],4,FALSE),MONTH(C505)+VLOOKUP(Interval,LoanLookup[],2,FALSE),DAY(C505)+VLOOKUP(Interval,LoanLookup[],3,FALSE)),"")</f>
        <v/>
      </c>
      <c r="D506" s="11" t="str">
        <f t="shared" si="55"/>
        <v/>
      </c>
      <c r="E506" s="14" t="str">
        <f t="shared" si="54"/>
        <v/>
      </c>
      <c r="F506" s="83" t="e">
        <f t="shared" si="49"/>
        <v>#VALUE!</v>
      </c>
      <c r="G506" s="83"/>
      <c r="H506" s="11" t="e">
        <f t="shared" si="50"/>
        <v>#VALUE!</v>
      </c>
      <c r="I506" s="11" t="str">
        <f t="shared" si="53"/>
        <v/>
      </c>
      <c r="J506" s="10" t="str">
        <f>IF(Pay_Num&lt;&gt;"",Beg_Bal*(Interest_Rate/VLOOKUP(Interval,LoanLookup[],5,FALSE)),"")</f>
        <v/>
      </c>
      <c r="K506" s="11" t="e">
        <f t="shared" si="51"/>
        <v>#VALUE!</v>
      </c>
      <c r="L506" s="65">
        <f>SUM($J$13:$J506)</f>
        <v>0</v>
      </c>
      <c r="M506" s="65"/>
      <c r="N506" s="65"/>
      <c r="O506" s="4"/>
    </row>
    <row r="507" spans="2:15" ht="16.5" customHeight="1" x14ac:dyDescent="0.3">
      <c r="B507" s="8" t="str">
        <f t="shared" si="52"/>
        <v/>
      </c>
      <c r="C507" s="9" t="str">
        <f>IF(Pay_Num&lt;&gt;"",DATE(YEAR(C506)+VLOOKUP(Interval,LoanLookup[],4,FALSE),MONTH(C506)+VLOOKUP(Interval,LoanLookup[],2,FALSE),DAY(C506)+VLOOKUP(Interval,LoanLookup[],3,FALSE)),"")</f>
        <v/>
      </c>
      <c r="D507" s="11" t="str">
        <f t="shared" si="55"/>
        <v/>
      </c>
      <c r="E507" s="14" t="str">
        <f t="shared" si="54"/>
        <v/>
      </c>
      <c r="F507" s="83" t="e">
        <f t="shared" si="49"/>
        <v>#VALUE!</v>
      </c>
      <c r="G507" s="83"/>
      <c r="H507" s="11" t="e">
        <f t="shared" si="50"/>
        <v>#VALUE!</v>
      </c>
      <c r="I507" s="11" t="str">
        <f t="shared" si="53"/>
        <v/>
      </c>
      <c r="J507" s="10" t="str">
        <f>IF(Pay_Num&lt;&gt;"",Beg_Bal*(Interest_Rate/VLOOKUP(Interval,LoanLookup[],5,FALSE)),"")</f>
        <v/>
      </c>
      <c r="K507" s="11" t="e">
        <f t="shared" si="51"/>
        <v>#VALUE!</v>
      </c>
      <c r="L507" s="65">
        <f>SUM($J$13:$J507)</f>
        <v>0</v>
      </c>
      <c r="M507" s="65"/>
      <c r="N507" s="65"/>
      <c r="O507" s="4"/>
    </row>
    <row r="508" spans="2:15" ht="16.5" customHeight="1" x14ac:dyDescent="0.3">
      <c r="B508" s="8" t="str">
        <f t="shared" si="52"/>
        <v/>
      </c>
      <c r="C508" s="9" t="str">
        <f>IF(Pay_Num&lt;&gt;"",DATE(YEAR(C507)+VLOOKUP(Interval,LoanLookup[],4,FALSE),MONTH(C507)+VLOOKUP(Interval,LoanLookup[],2,FALSE),DAY(C507)+VLOOKUP(Interval,LoanLookup[],3,FALSE)),"")</f>
        <v/>
      </c>
      <c r="D508" s="11" t="str">
        <f t="shared" si="55"/>
        <v/>
      </c>
      <c r="E508" s="14" t="str">
        <f t="shared" si="54"/>
        <v/>
      </c>
      <c r="F508" s="83" t="e">
        <f t="shared" si="49"/>
        <v>#VALUE!</v>
      </c>
      <c r="G508" s="83"/>
      <c r="H508" s="11" t="e">
        <f t="shared" si="50"/>
        <v>#VALUE!</v>
      </c>
      <c r="I508" s="11" t="str">
        <f t="shared" si="53"/>
        <v/>
      </c>
      <c r="J508" s="10" t="str">
        <f>IF(Pay_Num&lt;&gt;"",Beg_Bal*(Interest_Rate/VLOOKUP(Interval,LoanLookup[],5,FALSE)),"")</f>
        <v/>
      </c>
      <c r="K508" s="11" t="e">
        <f t="shared" si="51"/>
        <v>#VALUE!</v>
      </c>
      <c r="L508" s="65">
        <f>SUM($J$13:$J508)</f>
        <v>0</v>
      </c>
      <c r="M508" s="65"/>
      <c r="N508" s="65"/>
      <c r="O508" s="4"/>
    </row>
    <row r="509" spans="2:15" ht="16.5" customHeight="1" x14ac:dyDescent="0.3">
      <c r="B509" s="8" t="str">
        <f t="shared" si="52"/>
        <v/>
      </c>
      <c r="C509" s="9" t="str">
        <f>IF(Pay_Num&lt;&gt;"",DATE(YEAR(C508)+VLOOKUP(Interval,LoanLookup[],4,FALSE),MONTH(C508)+VLOOKUP(Interval,LoanLookup[],2,FALSE),DAY(C508)+VLOOKUP(Interval,LoanLookup[],3,FALSE)),"")</f>
        <v/>
      </c>
      <c r="D509" s="11" t="str">
        <f t="shared" si="55"/>
        <v/>
      </c>
      <c r="E509" s="14" t="str">
        <f t="shared" si="54"/>
        <v/>
      </c>
      <c r="F509" s="83" t="e">
        <f t="shared" si="49"/>
        <v>#VALUE!</v>
      </c>
      <c r="G509" s="83"/>
      <c r="H509" s="11" t="e">
        <f t="shared" si="50"/>
        <v>#VALUE!</v>
      </c>
      <c r="I509" s="11" t="str">
        <f t="shared" si="53"/>
        <v/>
      </c>
      <c r="J509" s="10" t="str">
        <f>IF(Pay_Num&lt;&gt;"",Beg_Bal*(Interest_Rate/VLOOKUP(Interval,LoanLookup[],5,FALSE)),"")</f>
        <v/>
      </c>
      <c r="K509" s="11" t="e">
        <f t="shared" si="51"/>
        <v>#VALUE!</v>
      </c>
      <c r="L509" s="65">
        <f>SUM($J$13:$J509)</f>
        <v>0</v>
      </c>
      <c r="M509" s="65"/>
      <c r="N509" s="65"/>
      <c r="O509" s="4"/>
    </row>
    <row r="510" spans="2:15" ht="16.5" customHeight="1" x14ac:dyDescent="0.3">
      <c r="B510" s="8" t="str">
        <f t="shared" si="52"/>
        <v/>
      </c>
      <c r="C510" s="9" t="str">
        <f>IF(Pay_Num&lt;&gt;"",DATE(YEAR(C509)+VLOOKUP(Interval,LoanLookup[],4,FALSE),MONTH(C509)+VLOOKUP(Interval,LoanLookup[],2,FALSE),DAY(C509)+VLOOKUP(Interval,LoanLookup[],3,FALSE)),"")</f>
        <v/>
      </c>
      <c r="D510" s="11" t="str">
        <f t="shared" si="55"/>
        <v/>
      </c>
      <c r="E510" s="14" t="str">
        <f t="shared" si="54"/>
        <v/>
      </c>
      <c r="F510" s="83" t="e">
        <f t="shared" si="49"/>
        <v>#VALUE!</v>
      </c>
      <c r="G510" s="83"/>
      <c r="H510" s="11" t="e">
        <f t="shared" si="50"/>
        <v>#VALUE!</v>
      </c>
      <c r="I510" s="11" t="str">
        <f t="shared" si="53"/>
        <v/>
      </c>
      <c r="J510" s="10" t="str">
        <f>IF(Pay_Num&lt;&gt;"",Beg_Bal*(Interest_Rate/VLOOKUP(Interval,LoanLookup[],5,FALSE)),"")</f>
        <v/>
      </c>
      <c r="K510" s="11" t="e">
        <f t="shared" si="51"/>
        <v>#VALUE!</v>
      </c>
      <c r="L510" s="65">
        <f>SUM($J$13:$J510)</f>
        <v>0</v>
      </c>
      <c r="M510" s="65"/>
      <c r="N510" s="65"/>
      <c r="O510" s="4"/>
    </row>
    <row r="511" spans="2:15" ht="16.5" customHeight="1" x14ac:dyDescent="0.3">
      <c r="B511" s="8" t="str">
        <f t="shared" si="52"/>
        <v/>
      </c>
      <c r="C511" s="9" t="str">
        <f>IF(Pay_Num&lt;&gt;"",DATE(YEAR(C510)+VLOOKUP(Interval,LoanLookup[],4,FALSE),MONTH(C510)+VLOOKUP(Interval,LoanLookup[],2,FALSE),DAY(C510)+VLOOKUP(Interval,LoanLookup[],3,FALSE)),"")</f>
        <v/>
      </c>
      <c r="D511" s="11" t="str">
        <f t="shared" si="55"/>
        <v/>
      </c>
      <c r="E511" s="14" t="str">
        <f t="shared" si="54"/>
        <v/>
      </c>
      <c r="F511" s="83" t="e">
        <f t="shared" si="49"/>
        <v>#VALUE!</v>
      </c>
      <c r="G511" s="83"/>
      <c r="H511" s="11" t="e">
        <f t="shared" si="50"/>
        <v>#VALUE!</v>
      </c>
      <c r="I511" s="11" t="str">
        <f t="shared" si="53"/>
        <v/>
      </c>
      <c r="J511" s="10" t="str">
        <f>IF(Pay_Num&lt;&gt;"",Beg_Bal*(Interest_Rate/VLOOKUP(Interval,LoanLookup[],5,FALSE)),"")</f>
        <v/>
      </c>
      <c r="K511" s="11" t="e">
        <f t="shared" si="51"/>
        <v>#VALUE!</v>
      </c>
      <c r="L511" s="65">
        <f>SUM($J$13:$J511)</f>
        <v>0</v>
      </c>
      <c r="M511" s="65"/>
      <c r="N511" s="65"/>
      <c r="O511" s="4"/>
    </row>
    <row r="512" spans="2:15" ht="16.5" customHeight="1" x14ac:dyDescent="0.3">
      <c r="B512" s="8" t="str">
        <f t="shared" si="52"/>
        <v/>
      </c>
      <c r="C512" s="9" t="str">
        <f>IF(Pay_Num&lt;&gt;"",DATE(YEAR(C511)+VLOOKUP(Interval,LoanLookup[],4,FALSE),MONTH(C511)+VLOOKUP(Interval,LoanLookup[],2,FALSE),DAY(C511)+VLOOKUP(Interval,LoanLookup[],3,FALSE)),"")</f>
        <v/>
      </c>
      <c r="D512" s="11" t="str">
        <f t="shared" si="55"/>
        <v/>
      </c>
      <c r="E512" s="14" t="str">
        <f t="shared" si="54"/>
        <v/>
      </c>
      <c r="F512" s="83" t="e">
        <f t="shared" si="49"/>
        <v>#VALUE!</v>
      </c>
      <c r="G512" s="83"/>
      <c r="H512" s="11" t="e">
        <f t="shared" si="50"/>
        <v>#VALUE!</v>
      </c>
      <c r="I512" s="11" t="str">
        <f t="shared" si="53"/>
        <v/>
      </c>
      <c r="J512" s="10" t="str">
        <f>IF(Pay_Num&lt;&gt;"",Beg_Bal*(Interest_Rate/VLOOKUP(Interval,LoanLookup[],5,FALSE)),"")</f>
        <v/>
      </c>
      <c r="K512" s="11" t="e">
        <f t="shared" si="51"/>
        <v>#VALUE!</v>
      </c>
      <c r="L512" s="65">
        <f>SUM($J$13:$J512)</f>
        <v>0</v>
      </c>
      <c r="M512" s="65"/>
      <c r="N512" s="65"/>
      <c r="O512" s="4"/>
    </row>
    <row r="513" spans="2:15" ht="16.5" customHeight="1" x14ac:dyDescent="0.3">
      <c r="B513" s="8" t="str">
        <f t="shared" si="52"/>
        <v/>
      </c>
      <c r="C513" s="9" t="str">
        <f>IF(Pay_Num&lt;&gt;"",DATE(YEAR(C512)+VLOOKUP(Interval,LoanLookup[],4,FALSE),MONTH(C512)+VLOOKUP(Interval,LoanLookup[],2,FALSE),DAY(C512)+VLOOKUP(Interval,LoanLookup[],3,FALSE)),"")</f>
        <v/>
      </c>
      <c r="D513" s="11" t="str">
        <f t="shared" si="55"/>
        <v/>
      </c>
      <c r="E513" s="14" t="str">
        <f t="shared" si="54"/>
        <v/>
      </c>
      <c r="F513" s="83" t="e">
        <f t="shared" si="49"/>
        <v>#VALUE!</v>
      </c>
      <c r="G513" s="83"/>
      <c r="H513" s="11" t="e">
        <f t="shared" si="50"/>
        <v>#VALUE!</v>
      </c>
      <c r="I513" s="11" t="str">
        <f t="shared" si="53"/>
        <v/>
      </c>
      <c r="J513" s="10" t="str">
        <f>IF(Pay_Num&lt;&gt;"",Beg_Bal*(Interest_Rate/VLOOKUP(Interval,LoanLookup[],5,FALSE)),"")</f>
        <v/>
      </c>
      <c r="K513" s="11" t="e">
        <f t="shared" si="51"/>
        <v>#VALUE!</v>
      </c>
      <c r="L513" s="65">
        <f>SUM($J$13:$J513)</f>
        <v>0</v>
      </c>
      <c r="M513" s="65"/>
      <c r="N513" s="65"/>
      <c r="O513" s="4"/>
    </row>
    <row r="514" spans="2:15" ht="16.5" customHeight="1" x14ac:dyDescent="0.3">
      <c r="B514" s="8" t="str">
        <f t="shared" si="52"/>
        <v/>
      </c>
      <c r="C514" s="9" t="str">
        <f>IF(Pay_Num&lt;&gt;"",DATE(YEAR(C513)+VLOOKUP(Interval,LoanLookup[],4,FALSE),MONTH(C513)+VLOOKUP(Interval,LoanLookup[],2,FALSE),DAY(C513)+VLOOKUP(Interval,LoanLookup[],3,FALSE)),"")</f>
        <v/>
      </c>
      <c r="D514" s="11" t="str">
        <f t="shared" si="55"/>
        <v/>
      </c>
      <c r="E514" s="14" t="str">
        <f t="shared" si="54"/>
        <v/>
      </c>
      <c r="F514" s="83" t="e">
        <f t="shared" si="49"/>
        <v>#VALUE!</v>
      </c>
      <c r="G514" s="83"/>
      <c r="H514" s="11" t="e">
        <f t="shared" si="50"/>
        <v>#VALUE!</v>
      </c>
      <c r="I514" s="11" t="str">
        <f t="shared" si="53"/>
        <v/>
      </c>
      <c r="J514" s="10" t="str">
        <f>IF(Pay_Num&lt;&gt;"",Beg_Bal*(Interest_Rate/VLOOKUP(Interval,LoanLookup[],5,FALSE)),"")</f>
        <v/>
      </c>
      <c r="K514" s="11" t="e">
        <f t="shared" si="51"/>
        <v>#VALUE!</v>
      </c>
      <c r="L514" s="65">
        <f>SUM($J$13:$J514)</f>
        <v>0</v>
      </c>
      <c r="M514" s="65"/>
      <c r="N514" s="65"/>
      <c r="O514" s="4"/>
    </row>
    <row r="515" spans="2:15" ht="16.5" customHeight="1" x14ac:dyDescent="0.3">
      <c r="B515" s="8" t="str">
        <f t="shared" si="52"/>
        <v/>
      </c>
      <c r="C515" s="9" t="str">
        <f>IF(Pay_Num&lt;&gt;"",DATE(YEAR(C514)+VLOOKUP(Interval,LoanLookup[],4,FALSE),MONTH(C514)+VLOOKUP(Interval,LoanLookup[],2,FALSE),DAY(C514)+VLOOKUP(Interval,LoanLookup[],3,FALSE)),"")</f>
        <v/>
      </c>
      <c r="D515" s="11" t="str">
        <f t="shared" si="55"/>
        <v/>
      </c>
      <c r="E515" s="14" t="str">
        <f t="shared" si="54"/>
        <v/>
      </c>
      <c r="F515" s="83" t="e">
        <f t="shared" si="49"/>
        <v>#VALUE!</v>
      </c>
      <c r="G515" s="83"/>
      <c r="H515" s="11" t="e">
        <f t="shared" si="50"/>
        <v>#VALUE!</v>
      </c>
      <c r="I515" s="11" t="str">
        <f t="shared" si="53"/>
        <v/>
      </c>
      <c r="J515" s="10" t="str">
        <f>IF(Pay_Num&lt;&gt;"",Beg_Bal*(Interest_Rate/VLOOKUP(Interval,LoanLookup[],5,FALSE)),"")</f>
        <v/>
      </c>
      <c r="K515" s="11" t="e">
        <f t="shared" si="51"/>
        <v>#VALUE!</v>
      </c>
      <c r="L515" s="65">
        <f>SUM($J$13:$J515)</f>
        <v>0</v>
      </c>
      <c r="M515" s="65"/>
      <c r="N515" s="65"/>
      <c r="O515" s="4"/>
    </row>
    <row r="516" spans="2:15" ht="16.5" customHeight="1" x14ac:dyDescent="0.3">
      <c r="B516" s="8" t="str">
        <f t="shared" si="52"/>
        <v/>
      </c>
      <c r="C516" s="9" t="str">
        <f>IF(Pay_Num&lt;&gt;"",DATE(YEAR(C515)+VLOOKUP(Interval,LoanLookup[],4,FALSE),MONTH(C515)+VLOOKUP(Interval,LoanLookup[],2,FALSE),DAY(C515)+VLOOKUP(Interval,LoanLookup[],3,FALSE)),"")</f>
        <v/>
      </c>
      <c r="D516" s="11" t="str">
        <f t="shared" si="55"/>
        <v/>
      </c>
      <c r="E516" s="14" t="str">
        <f t="shared" si="54"/>
        <v/>
      </c>
      <c r="F516" s="83" t="e">
        <f t="shared" si="49"/>
        <v>#VALUE!</v>
      </c>
      <c r="G516" s="83"/>
      <c r="H516" s="11" t="e">
        <f t="shared" si="50"/>
        <v>#VALUE!</v>
      </c>
      <c r="I516" s="11" t="str">
        <f t="shared" si="53"/>
        <v/>
      </c>
      <c r="J516" s="10" t="str">
        <f>IF(Pay_Num&lt;&gt;"",Beg_Bal*(Interest_Rate/VLOOKUP(Interval,LoanLookup[],5,FALSE)),"")</f>
        <v/>
      </c>
      <c r="K516" s="11" t="e">
        <f t="shared" si="51"/>
        <v>#VALUE!</v>
      </c>
      <c r="L516" s="65">
        <f>SUM($J$13:$J516)</f>
        <v>0</v>
      </c>
      <c r="M516" s="65"/>
      <c r="N516" s="65"/>
      <c r="O516" s="4"/>
    </row>
    <row r="517" spans="2:15" ht="16.5" customHeight="1" x14ac:dyDescent="0.3">
      <c r="B517" s="8" t="str">
        <f t="shared" si="52"/>
        <v/>
      </c>
      <c r="C517" s="9" t="str">
        <f>IF(Pay_Num&lt;&gt;"",DATE(YEAR(C516)+VLOOKUP(Interval,LoanLookup[],4,FALSE),MONTH(C516)+VLOOKUP(Interval,LoanLookup[],2,FALSE),DAY(C516)+VLOOKUP(Interval,LoanLookup[],3,FALSE)),"")</f>
        <v/>
      </c>
      <c r="D517" s="11" t="str">
        <f t="shared" si="55"/>
        <v/>
      </c>
      <c r="E517" s="14" t="str">
        <f t="shared" si="54"/>
        <v/>
      </c>
      <c r="F517" s="83" t="e">
        <f t="shared" si="49"/>
        <v>#VALUE!</v>
      </c>
      <c r="G517" s="83"/>
      <c r="H517" s="11" t="e">
        <f t="shared" si="50"/>
        <v>#VALUE!</v>
      </c>
      <c r="I517" s="11" t="str">
        <f t="shared" si="53"/>
        <v/>
      </c>
      <c r="J517" s="10" t="str">
        <f>IF(Pay_Num&lt;&gt;"",Beg_Bal*(Interest_Rate/VLOOKUP(Interval,LoanLookup[],5,FALSE)),"")</f>
        <v/>
      </c>
      <c r="K517" s="11" t="e">
        <f t="shared" si="51"/>
        <v>#VALUE!</v>
      </c>
      <c r="L517" s="65">
        <f>SUM($J$13:$J517)</f>
        <v>0</v>
      </c>
      <c r="M517" s="65"/>
      <c r="N517" s="65"/>
      <c r="O517" s="4"/>
    </row>
    <row r="518" spans="2:15" ht="16.5" customHeight="1" x14ac:dyDescent="0.3">
      <c r="B518" s="8" t="str">
        <f t="shared" si="52"/>
        <v/>
      </c>
      <c r="C518" s="9" t="str">
        <f>IF(Pay_Num&lt;&gt;"",DATE(YEAR(C517)+VLOOKUP(Interval,LoanLookup[],4,FALSE),MONTH(C517)+VLOOKUP(Interval,LoanLookup[],2,FALSE),DAY(C517)+VLOOKUP(Interval,LoanLookup[],3,FALSE)),"")</f>
        <v/>
      </c>
      <c r="D518" s="11" t="str">
        <f t="shared" si="55"/>
        <v/>
      </c>
      <c r="E518" s="14" t="str">
        <f t="shared" si="54"/>
        <v/>
      </c>
      <c r="F518" s="83" t="e">
        <f t="shared" si="49"/>
        <v>#VALUE!</v>
      </c>
      <c r="G518" s="83"/>
      <c r="H518" s="11" t="e">
        <f t="shared" si="50"/>
        <v>#VALUE!</v>
      </c>
      <c r="I518" s="11" t="str">
        <f t="shared" si="53"/>
        <v/>
      </c>
      <c r="J518" s="10" t="str">
        <f>IF(Pay_Num&lt;&gt;"",Beg_Bal*(Interest_Rate/VLOOKUP(Interval,LoanLookup[],5,FALSE)),"")</f>
        <v/>
      </c>
      <c r="K518" s="11" t="e">
        <f t="shared" si="51"/>
        <v>#VALUE!</v>
      </c>
      <c r="L518" s="65">
        <f>SUM($J$13:$J518)</f>
        <v>0</v>
      </c>
      <c r="M518" s="65"/>
      <c r="N518" s="65"/>
      <c r="O518" s="4"/>
    </row>
    <row r="519" spans="2:15" ht="16.5" customHeight="1" x14ac:dyDescent="0.3">
      <c r="B519" s="8" t="str">
        <f t="shared" si="52"/>
        <v/>
      </c>
      <c r="C519" s="9" t="str">
        <f>IF(Pay_Num&lt;&gt;"",DATE(YEAR(C518)+VLOOKUP(Interval,LoanLookup[],4,FALSE),MONTH(C518)+VLOOKUP(Interval,LoanLookup[],2,FALSE),DAY(C518)+VLOOKUP(Interval,LoanLookup[],3,FALSE)),"")</f>
        <v/>
      </c>
      <c r="D519" s="11" t="str">
        <f t="shared" si="55"/>
        <v/>
      </c>
      <c r="E519" s="14" t="str">
        <f t="shared" si="54"/>
        <v/>
      </c>
      <c r="F519" s="83" t="e">
        <f t="shared" si="49"/>
        <v>#VALUE!</v>
      </c>
      <c r="G519" s="83"/>
      <c r="H519" s="11" t="e">
        <f t="shared" si="50"/>
        <v>#VALUE!</v>
      </c>
      <c r="I519" s="11" t="str">
        <f t="shared" si="53"/>
        <v/>
      </c>
      <c r="J519" s="10" t="str">
        <f>IF(Pay_Num&lt;&gt;"",Beg_Bal*(Interest_Rate/VLOOKUP(Interval,LoanLookup[],5,FALSE)),"")</f>
        <v/>
      </c>
      <c r="K519" s="11" t="e">
        <f t="shared" si="51"/>
        <v>#VALUE!</v>
      </c>
      <c r="L519" s="65">
        <f>SUM($J$13:$J519)</f>
        <v>0</v>
      </c>
      <c r="M519" s="65"/>
      <c r="N519" s="65"/>
      <c r="O519" s="4"/>
    </row>
    <row r="520" spans="2:15" ht="16.5" customHeight="1" x14ac:dyDescent="0.3">
      <c r="B520" s="8" t="str">
        <f t="shared" si="52"/>
        <v/>
      </c>
      <c r="C520" s="9" t="str">
        <f>IF(Pay_Num&lt;&gt;"",DATE(YEAR(C519)+VLOOKUP(Interval,LoanLookup[],4,FALSE),MONTH(C519)+VLOOKUP(Interval,LoanLookup[],2,FALSE),DAY(C519)+VLOOKUP(Interval,LoanLookup[],3,FALSE)),"")</f>
        <v/>
      </c>
      <c r="D520" s="11" t="str">
        <f t="shared" si="55"/>
        <v/>
      </c>
      <c r="E520" s="14" t="str">
        <f t="shared" si="54"/>
        <v/>
      </c>
      <c r="F520" s="83" t="e">
        <f t="shared" si="49"/>
        <v>#VALUE!</v>
      </c>
      <c r="G520" s="83"/>
      <c r="H520" s="11" t="e">
        <f t="shared" si="50"/>
        <v>#VALUE!</v>
      </c>
      <c r="I520" s="11" t="str">
        <f t="shared" si="53"/>
        <v/>
      </c>
      <c r="J520" s="10" t="str">
        <f>IF(Pay_Num&lt;&gt;"",Beg_Bal*(Interest_Rate/VLOOKUP(Interval,LoanLookup[],5,FALSE)),"")</f>
        <v/>
      </c>
      <c r="K520" s="11" t="e">
        <f t="shared" si="51"/>
        <v>#VALUE!</v>
      </c>
      <c r="L520" s="65">
        <f>SUM($J$13:$J520)</f>
        <v>0</v>
      </c>
      <c r="M520" s="65"/>
      <c r="N520" s="65"/>
      <c r="O520" s="4"/>
    </row>
    <row r="521" spans="2:15" ht="16.5" customHeight="1" x14ac:dyDescent="0.3">
      <c r="B521" s="8" t="str">
        <f t="shared" si="52"/>
        <v/>
      </c>
      <c r="C521" s="9" t="str">
        <f>IF(Pay_Num&lt;&gt;"",DATE(YEAR(C520)+VLOOKUP(Interval,LoanLookup[],4,FALSE),MONTH(C520)+VLOOKUP(Interval,LoanLookup[],2,FALSE),DAY(C520)+VLOOKUP(Interval,LoanLookup[],3,FALSE)),"")</f>
        <v/>
      </c>
      <c r="D521" s="11" t="str">
        <f t="shared" si="55"/>
        <v/>
      </c>
      <c r="E521" s="14" t="str">
        <f t="shared" si="54"/>
        <v/>
      </c>
      <c r="F521" s="83" t="e">
        <f t="shared" si="49"/>
        <v>#VALUE!</v>
      </c>
      <c r="G521" s="83"/>
      <c r="H521" s="11" t="e">
        <f t="shared" si="50"/>
        <v>#VALUE!</v>
      </c>
      <c r="I521" s="11" t="str">
        <f t="shared" si="53"/>
        <v/>
      </c>
      <c r="J521" s="10" t="str">
        <f>IF(Pay_Num&lt;&gt;"",Beg_Bal*(Interest_Rate/VLOOKUP(Interval,LoanLookup[],5,FALSE)),"")</f>
        <v/>
      </c>
      <c r="K521" s="11" t="e">
        <f t="shared" si="51"/>
        <v>#VALUE!</v>
      </c>
      <c r="L521" s="65">
        <f>SUM($J$13:$J521)</f>
        <v>0</v>
      </c>
      <c r="M521" s="65"/>
      <c r="N521" s="65"/>
      <c r="O521" s="4"/>
    </row>
    <row r="522" spans="2:15" ht="16.5" customHeight="1" x14ac:dyDescent="0.3">
      <c r="B522" s="8" t="str">
        <f t="shared" si="52"/>
        <v/>
      </c>
      <c r="C522" s="9" t="str">
        <f>IF(Pay_Num&lt;&gt;"",DATE(YEAR(C521)+VLOOKUP(Interval,LoanLookup[],4,FALSE),MONTH(C521)+VLOOKUP(Interval,LoanLookup[],2,FALSE),DAY(C521)+VLOOKUP(Interval,LoanLookup[],3,FALSE)),"")</f>
        <v/>
      </c>
      <c r="D522" s="11" t="str">
        <f t="shared" si="55"/>
        <v/>
      </c>
      <c r="E522" s="14" t="str">
        <f t="shared" si="54"/>
        <v/>
      </c>
      <c r="F522" s="83" t="e">
        <f t="shared" si="49"/>
        <v>#VALUE!</v>
      </c>
      <c r="G522" s="83"/>
      <c r="H522" s="11" t="e">
        <f t="shared" si="50"/>
        <v>#VALUE!</v>
      </c>
      <c r="I522" s="11" t="str">
        <f t="shared" si="53"/>
        <v/>
      </c>
      <c r="J522" s="10" t="str">
        <f>IF(Pay_Num&lt;&gt;"",Beg_Bal*(Interest_Rate/VLOOKUP(Interval,LoanLookup[],5,FALSE)),"")</f>
        <v/>
      </c>
      <c r="K522" s="11" t="e">
        <f t="shared" si="51"/>
        <v>#VALUE!</v>
      </c>
      <c r="L522" s="65">
        <f>SUM($J$13:$J522)</f>
        <v>0</v>
      </c>
      <c r="M522" s="65"/>
      <c r="N522" s="65"/>
      <c r="O522" s="4"/>
    </row>
    <row r="523" spans="2:15" ht="16.5" customHeight="1" x14ac:dyDescent="0.3">
      <c r="B523" s="8" t="str">
        <f t="shared" si="52"/>
        <v/>
      </c>
      <c r="C523" s="9" t="str">
        <f>IF(Pay_Num&lt;&gt;"",DATE(YEAR(C522)+VLOOKUP(Interval,LoanLookup[],4,FALSE),MONTH(C522)+VLOOKUP(Interval,LoanLookup[],2,FALSE),DAY(C522)+VLOOKUP(Interval,LoanLookup[],3,FALSE)),"")</f>
        <v/>
      </c>
      <c r="D523" s="11" t="str">
        <f t="shared" si="55"/>
        <v/>
      </c>
      <c r="E523" s="14" t="str">
        <f t="shared" si="54"/>
        <v/>
      </c>
      <c r="F523" s="83" t="e">
        <f t="shared" si="49"/>
        <v>#VALUE!</v>
      </c>
      <c r="G523" s="83"/>
      <c r="H523" s="11" t="e">
        <f t="shared" si="50"/>
        <v>#VALUE!</v>
      </c>
      <c r="I523" s="11" t="str">
        <f t="shared" si="53"/>
        <v/>
      </c>
      <c r="J523" s="10" t="str">
        <f>IF(Pay_Num&lt;&gt;"",Beg_Bal*(Interest_Rate/VLOOKUP(Interval,LoanLookup[],5,FALSE)),"")</f>
        <v/>
      </c>
      <c r="K523" s="11" t="e">
        <f t="shared" si="51"/>
        <v>#VALUE!</v>
      </c>
      <c r="L523" s="65">
        <f>SUM($J$13:$J523)</f>
        <v>0</v>
      </c>
      <c r="M523" s="65"/>
      <c r="N523" s="65"/>
      <c r="O523" s="4"/>
    </row>
    <row r="524" spans="2:15" ht="16.5" customHeight="1" x14ac:dyDescent="0.3">
      <c r="B524" s="8" t="str">
        <f t="shared" si="52"/>
        <v/>
      </c>
      <c r="C524" s="9" t="str">
        <f>IF(Pay_Num&lt;&gt;"",DATE(YEAR(C523)+VLOOKUP(Interval,LoanLookup[],4,FALSE),MONTH(C523)+VLOOKUP(Interval,LoanLookup[],2,FALSE),DAY(C523)+VLOOKUP(Interval,LoanLookup[],3,FALSE)),"")</f>
        <v/>
      </c>
      <c r="D524" s="11" t="str">
        <f t="shared" si="55"/>
        <v/>
      </c>
      <c r="E524" s="14" t="str">
        <f t="shared" si="54"/>
        <v/>
      </c>
      <c r="F524" s="83" t="e">
        <f t="shared" si="49"/>
        <v>#VALUE!</v>
      </c>
      <c r="G524" s="83"/>
      <c r="H524" s="11" t="e">
        <f t="shared" si="50"/>
        <v>#VALUE!</v>
      </c>
      <c r="I524" s="11" t="str">
        <f t="shared" si="53"/>
        <v/>
      </c>
      <c r="J524" s="10" t="str">
        <f>IF(Pay_Num&lt;&gt;"",Beg_Bal*(Interest_Rate/VLOOKUP(Interval,LoanLookup[],5,FALSE)),"")</f>
        <v/>
      </c>
      <c r="K524" s="11" t="e">
        <f t="shared" si="51"/>
        <v>#VALUE!</v>
      </c>
      <c r="L524" s="65">
        <f>SUM($J$13:$J524)</f>
        <v>0</v>
      </c>
      <c r="M524" s="65"/>
      <c r="N524" s="65"/>
      <c r="O524" s="4"/>
    </row>
    <row r="525" spans="2:15" ht="16.5" customHeight="1" x14ac:dyDescent="0.3">
      <c r="B525" s="8" t="str">
        <f t="shared" si="52"/>
        <v/>
      </c>
      <c r="C525" s="9" t="str">
        <f>IF(Pay_Num&lt;&gt;"",DATE(YEAR(C524)+VLOOKUP(Interval,LoanLookup[],4,FALSE),MONTH(C524)+VLOOKUP(Interval,LoanLookup[],2,FALSE),DAY(C524)+VLOOKUP(Interval,LoanLookup[],3,FALSE)),"")</f>
        <v/>
      </c>
      <c r="D525" s="11" t="str">
        <f t="shared" si="55"/>
        <v/>
      </c>
      <c r="E525" s="14" t="str">
        <f t="shared" si="54"/>
        <v/>
      </c>
      <c r="F525" s="83" t="e">
        <f t="shared" ref="F525:F588" si="56">IF(AND(Pay_Num&lt;&gt;"",Sched_Pay+Scheduled_Extra_Payments&lt;Beg_Bal),Scheduled_Extra_Payments,IF(AND(Pay_Num&lt;&gt;"",Beg_Bal-Sched_Pay&gt;0),Beg_Bal-Sched_Pay,IF(Pay_Num&lt;&gt;"",0,"")))</f>
        <v>#VALUE!</v>
      </c>
      <c r="G525" s="83"/>
      <c r="H525" s="11" t="e">
        <f t="shared" ref="H525:H588" si="57">IF(AND(Pay_Num&lt;&gt;"",Sched_Pay+Extra_Pay&lt;Beg_Bal),Sched_Pay+Extra_Pay,IF(Pay_Num&lt;&gt;"",Beg_Bal,""))</f>
        <v>#VALUE!</v>
      </c>
      <c r="I525" s="11" t="str">
        <f t="shared" si="53"/>
        <v/>
      </c>
      <c r="J525" s="10" t="str">
        <f>IF(Pay_Num&lt;&gt;"",Beg_Bal*(Interest_Rate/VLOOKUP(Interval,LoanLookup[],5,FALSE)),"")</f>
        <v/>
      </c>
      <c r="K525" s="11" t="e">
        <f t="shared" ref="K525:K588" si="58">IF(AND(Pay_Num&lt;&gt;"",Sched_Pay+Extra_Pay&lt;Beg_Bal),Beg_Bal-Princ,IF(Pay_Num&lt;&gt;"",0,""))</f>
        <v>#VALUE!</v>
      </c>
      <c r="L525" s="65">
        <f>SUM($J$13:$J525)</f>
        <v>0</v>
      </c>
      <c r="M525" s="65"/>
      <c r="N525" s="65"/>
      <c r="O525" s="4"/>
    </row>
    <row r="526" spans="2:15" ht="16.5" customHeight="1" x14ac:dyDescent="0.3">
      <c r="B526" s="8" t="str">
        <f t="shared" ref="B526:B589" si="59">IF(Values_Entered,B525+1,"")</f>
        <v/>
      </c>
      <c r="C526" s="9" t="str">
        <f>IF(Pay_Num&lt;&gt;"",DATE(YEAR(C525)+VLOOKUP(Interval,LoanLookup[],4,FALSE),MONTH(C525)+VLOOKUP(Interval,LoanLookup[],2,FALSE),DAY(C525)+VLOOKUP(Interval,LoanLookup[],3,FALSE)),"")</f>
        <v/>
      </c>
      <c r="D526" s="11" t="str">
        <f t="shared" si="55"/>
        <v/>
      </c>
      <c r="E526" s="14" t="str">
        <f t="shared" si="54"/>
        <v/>
      </c>
      <c r="F526" s="83" t="e">
        <f t="shared" si="56"/>
        <v>#VALUE!</v>
      </c>
      <c r="G526" s="83"/>
      <c r="H526" s="11" t="e">
        <f t="shared" si="57"/>
        <v>#VALUE!</v>
      </c>
      <c r="I526" s="11" t="str">
        <f t="shared" ref="I526:I589" si="60">IF(Pay_Num&lt;&gt;"",Total_Pay-Int,"")</f>
        <v/>
      </c>
      <c r="J526" s="10" t="str">
        <f>IF(Pay_Num&lt;&gt;"",Beg_Bal*(Interest_Rate/VLOOKUP(Interval,LoanLookup[],5,FALSE)),"")</f>
        <v/>
      </c>
      <c r="K526" s="11" t="e">
        <f t="shared" si="58"/>
        <v>#VALUE!</v>
      </c>
      <c r="L526" s="65">
        <f>SUM($J$13:$J526)</f>
        <v>0</v>
      </c>
      <c r="M526" s="65"/>
      <c r="N526" s="65"/>
      <c r="O526" s="4"/>
    </row>
    <row r="527" spans="2:15" ht="16.5" customHeight="1" x14ac:dyDescent="0.3">
      <c r="B527" s="8" t="str">
        <f t="shared" si="59"/>
        <v/>
      </c>
      <c r="C527" s="9" t="str">
        <f>IF(Pay_Num&lt;&gt;"",DATE(YEAR(C526)+VLOOKUP(Interval,LoanLookup[],4,FALSE),MONTH(C526)+VLOOKUP(Interval,LoanLookup[],2,FALSE),DAY(C526)+VLOOKUP(Interval,LoanLookup[],3,FALSE)),"")</f>
        <v/>
      </c>
      <c r="D527" s="11" t="str">
        <f t="shared" si="55"/>
        <v/>
      </c>
      <c r="E527" s="14" t="str">
        <f t="shared" ref="E527:E590" si="61">IF(Pay_Num&lt;&gt;"",Scheduled_Monthly_Payment,"")</f>
        <v/>
      </c>
      <c r="F527" s="83" t="e">
        <f t="shared" si="56"/>
        <v>#VALUE!</v>
      </c>
      <c r="G527" s="83"/>
      <c r="H527" s="11" t="e">
        <f t="shared" si="57"/>
        <v>#VALUE!</v>
      </c>
      <c r="I527" s="11" t="str">
        <f t="shared" si="60"/>
        <v/>
      </c>
      <c r="J527" s="10" t="str">
        <f>IF(Pay_Num&lt;&gt;"",Beg_Bal*(Interest_Rate/VLOOKUP(Interval,LoanLookup[],5,FALSE)),"")</f>
        <v/>
      </c>
      <c r="K527" s="11" t="e">
        <f t="shared" si="58"/>
        <v>#VALUE!</v>
      </c>
      <c r="L527" s="65">
        <f>SUM($J$13:$J527)</f>
        <v>0</v>
      </c>
      <c r="M527" s="65"/>
      <c r="N527" s="65"/>
      <c r="O527" s="4"/>
    </row>
    <row r="528" spans="2:15" ht="16.5" customHeight="1" x14ac:dyDescent="0.3">
      <c r="B528" s="8" t="str">
        <f t="shared" si="59"/>
        <v/>
      </c>
      <c r="C528" s="9" t="str">
        <f>IF(Pay_Num&lt;&gt;"",DATE(YEAR(C527)+VLOOKUP(Interval,LoanLookup[],4,FALSE),MONTH(C527)+VLOOKUP(Interval,LoanLookup[],2,FALSE),DAY(C527)+VLOOKUP(Interval,LoanLookup[],3,FALSE)),"")</f>
        <v/>
      </c>
      <c r="D528" s="11" t="str">
        <f t="shared" si="55"/>
        <v/>
      </c>
      <c r="E528" s="14" t="str">
        <f t="shared" si="61"/>
        <v/>
      </c>
      <c r="F528" s="83" t="e">
        <f t="shared" si="56"/>
        <v>#VALUE!</v>
      </c>
      <c r="G528" s="83"/>
      <c r="H528" s="11" t="e">
        <f t="shared" si="57"/>
        <v>#VALUE!</v>
      </c>
      <c r="I528" s="11" t="str">
        <f t="shared" si="60"/>
        <v/>
      </c>
      <c r="J528" s="10" t="str">
        <f>IF(Pay_Num&lt;&gt;"",Beg_Bal*(Interest_Rate/VLOOKUP(Interval,LoanLookup[],5,FALSE)),"")</f>
        <v/>
      </c>
      <c r="K528" s="11" t="e">
        <f t="shared" si="58"/>
        <v>#VALUE!</v>
      </c>
      <c r="L528" s="65">
        <f>SUM($J$13:$J528)</f>
        <v>0</v>
      </c>
      <c r="M528" s="65"/>
      <c r="N528" s="65"/>
      <c r="O528" s="4"/>
    </row>
    <row r="529" spans="2:15" ht="16.5" customHeight="1" x14ac:dyDescent="0.3">
      <c r="B529" s="8" t="str">
        <f t="shared" si="59"/>
        <v/>
      </c>
      <c r="C529" s="9" t="str">
        <f>IF(Pay_Num&lt;&gt;"",DATE(YEAR(C528)+VLOOKUP(Interval,LoanLookup[],4,FALSE),MONTH(C528)+VLOOKUP(Interval,LoanLookup[],2,FALSE),DAY(C528)+VLOOKUP(Interval,LoanLookup[],3,FALSE)),"")</f>
        <v/>
      </c>
      <c r="D529" s="11" t="str">
        <f t="shared" si="55"/>
        <v/>
      </c>
      <c r="E529" s="14" t="str">
        <f t="shared" si="61"/>
        <v/>
      </c>
      <c r="F529" s="83" t="e">
        <f t="shared" si="56"/>
        <v>#VALUE!</v>
      </c>
      <c r="G529" s="83"/>
      <c r="H529" s="11" t="e">
        <f t="shared" si="57"/>
        <v>#VALUE!</v>
      </c>
      <c r="I529" s="11" t="str">
        <f t="shared" si="60"/>
        <v/>
      </c>
      <c r="J529" s="10" t="str">
        <f>IF(Pay_Num&lt;&gt;"",Beg_Bal*(Interest_Rate/VLOOKUP(Interval,LoanLookup[],5,FALSE)),"")</f>
        <v/>
      </c>
      <c r="K529" s="11" t="e">
        <f t="shared" si="58"/>
        <v>#VALUE!</v>
      </c>
      <c r="L529" s="65">
        <f>SUM($J$13:$J529)</f>
        <v>0</v>
      </c>
      <c r="M529" s="65"/>
      <c r="N529" s="65"/>
      <c r="O529" s="4"/>
    </row>
    <row r="530" spans="2:15" ht="16.5" customHeight="1" x14ac:dyDescent="0.3">
      <c r="B530" s="8" t="str">
        <f t="shared" si="59"/>
        <v/>
      </c>
      <c r="C530" s="9" t="str">
        <f>IF(Pay_Num&lt;&gt;"",DATE(YEAR(C529)+VLOOKUP(Interval,LoanLookup[],4,FALSE),MONTH(C529)+VLOOKUP(Interval,LoanLookup[],2,FALSE),DAY(C529)+VLOOKUP(Interval,LoanLookup[],3,FALSE)),"")</f>
        <v/>
      </c>
      <c r="D530" s="11" t="str">
        <f t="shared" si="55"/>
        <v/>
      </c>
      <c r="E530" s="14" t="str">
        <f t="shared" si="61"/>
        <v/>
      </c>
      <c r="F530" s="83" t="e">
        <f t="shared" si="56"/>
        <v>#VALUE!</v>
      </c>
      <c r="G530" s="83"/>
      <c r="H530" s="11" t="e">
        <f t="shared" si="57"/>
        <v>#VALUE!</v>
      </c>
      <c r="I530" s="11" t="str">
        <f t="shared" si="60"/>
        <v/>
      </c>
      <c r="J530" s="10" t="str">
        <f>IF(Pay_Num&lt;&gt;"",Beg_Bal*(Interest_Rate/VLOOKUP(Interval,LoanLookup[],5,FALSE)),"")</f>
        <v/>
      </c>
      <c r="K530" s="11" t="e">
        <f t="shared" si="58"/>
        <v>#VALUE!</v>
      </c>
      <c r="L530" s="65">
        <f>SUM($J$13:$J530)</f>
        <v>0</v>
      </c>
      <c r="M530" s="65"/>
      <c r="N530" s="65"/>
      <c r="O530" s="4"/>
    </row>
    <row r="531" spans="2:15" ht="16.5" customHeight="1" x14ac:dyDescent="0.3">
      <c r="B531" s="8" t="str">
        <f t="shared" si="59"/>
        <v/>
      </c>
      <c r="C531" s="9" t="str">
        <f>IF(Pay_Num&lt;&gt;"",DATE(YEAR(C530)+VLOOKUP(Interval,LoanLookup[],4,FALSE),MONTH(C530)+VLOOKUP(Interval,LoanLookup[],2,FALSE),DAY(C530)+VLOOKUP(Interval,LoanLookup[],3,FALSE)),"")</f>
        <v/>
      </c>
      <c r="D531" s="11" t="str">
        <f t="shared" si="55"/>
        <v/>
      </c>
      <c r="E531" s="14" t="str">
        <f t="shared" si="61"/>
        <v/>
      </c>
      <c r="F531" s="83" t="e">
        <f t="shared" si="56"/>
        <v>#VALUE!</v>
      </c>
      <c r="G531" s="83"/>
      <c r="H531" s="11" t="e">
        <f t="shared" si="57"/>
        <v>#VALUE!</v>
      </c>
      <c r="I531" s="11" t="str">
        <f t="shared" si="60"/>
        <v/>
      </c>
      <c r="J531" s="10" t="str">
        <f>IF(Pay_Num&lt;&gt;"",Beg_Bal*(Interest_Rate/VLOOKUP(Interval,LoanLookup[],5,FALSE)),"")</f>
        <v/>
      </c>
      <c r="K531" s="11" t="e">
        <f t="shared" si="58"/>
        <v>#VALUE!</v>
      </c>
      <c r="L531" s="65">
        <f>SUM($J$13:$J531)</f>
        <v>0</v>
      </c>
      <c r="M531" s="65"/>
      <c r="N531" s="65"/>
      <c r="O531" s="4"/>
    </row>
    <row r="532" spans="2:15" ht="16.5" customHeight="1" x14ac:dyDescent="0.3">
      <c r="B532" s="8" t="str">
        <f t="shared" si="59"/>
        <v/>
      </c>
      <c r="C532" s="9" t="str">
        <f>IF(Pay_Num&lt;&gt;"",DATE(YEAR(C531)+VLOOKUP(Interval,LoanLookup[],4,FALSE),MONTH(C531)+VLOOKUP(Interval,LoanLookup[],2,FALSE),DAY(C531)+VLOOKUP(Interval,LoanLookup[],3,FALSE)),"")</f>
        <v/>
      </c>
      <c r="D532" s="11" t="str">
        <f t="shared" si="55"/>
        <v/>
      </c>
      <c r="E532" s="14" t="str">
        <f t="shared" si="61"/>
        <v/>
      </c>
      <c r="F532" s="83" t="e">
        <f t="shared" si="56"/>
        <v>#VALUE!</v>
      </c>
      <c r="G532" s="83"/>
      <c r="H532" s="11" t="e">
        <f t="shared" si="57"/>
        <v>#VALUE!</v>
      </c>
      <c r="I532" s="11" t="str">
        <f t="shared" si="60"/>
        <v/>
      </c>
      <c r="J532" s="10" t="str">
        <f>IF(Pay_Num&lt;&gt;"",Beg_Bal*(Interest_Rate/VLOOKUP(Interval,LoanLookup[],5,FALSE)),"")</f>
        <v/>
      </c>
      <c r="K532" s="11" t="e">
        <f t="shared" si="58"/>
        <v>#VALUE!</v>
      </c>
      <c r="L532" s="65">
        <f>SUM($J$13:$J532)</f>
        <v>0</v>
      </c>
      <c r="M532" s="65"/>
      <c r="N532" s="65"/>
      <c r="O532" s="4"/>
    </row>
    <row r="533" spans="2:15" ht="16.5" customHeight="1" x14ac:dyDescent="0.3">
      <c r="B533" s="8" t="str">
        <f t="shared" si="59"/>
        <v/>
      </c>
      <c r="C533" s="9" t="str">
        <f>IF(Pay_Num&lt;&gt;"",DATE(YEAR(C532)+VLOOKUP(Interval,LoanLookup[],4,FALSE),MONTH(C532)+VLOOKUP(Interval,LoanLookup[],2,FALSE),DAY(C532)+VLOOKUP(Interval,LoanLookup[],3,FALSE)),"")</f>
        <v/>
      </c>
      <c r="D533" s="11" t="str">
        <f t="shared" si="55"/>
        <v/>
      </c>
      <c r="E533" s="14" t="str">
        <f t="shared" si="61"/>
        <v/>
      </c>
      <c r="F533" s="83" t="e">
        <f t="shared" si="56"/>
        <v>#VALUE!</v>
      </c>
      <c r="G533" s="83"/>
      <c r="H533" s="11" t="e">
        <f t="shared" si="57"/>
        <v>#VALUE!</v>
      </c>
      <c r="I533" s="11" t="str">
        <f t="shared" si="60"/>
        <v/>
      </c>
      <c r="J533" s="10" t="str">
        <f>IF(Pay_Num&lt;&gt;"",Beg_Bal*(Interest_Rate/VLOOKUP(Interval,LoanLookup[],5,FALSE)),"")</f>
        <v/>
      </c>
      <c r="K533" s="11" t="e">
        <f t="shared" si="58"/>
        <v>#VALUE!</v>
      </c>
      <c r="L533" s="65">
        <f>SUM($J$13:$J533)</f>
        <v>0</v>
      </c>
      <c r="M533" s="65"/>
      <c r="N533" s="65"/>
      <c r="O533" s="4"/>
    </row>
    <row r="534" spans="2:15" ht="16.5" customHeight="1" x14ac:dyDescent="0.3">
      <c r="B534" s="8" t="str">
        <f t="shared" si="59"/>
        <v/>
      </c>
      <c r="C534" s="9" t="str">
        <f>IF(Pay_Num&lt;&gt;"",DATE(YEAR(C533)+VLOOKUP(Interval,LoanLookup[],4,FALSE),MONTH(C533)+VLOOKUP(Interval,LoanLookup[],2,FALSE),DAY(C533)+VLOOKUP(Interval,LoanLookup[],3,FALSE)),"")</f>
        <v/>
      </c>
      <c r="D534" s="11" t="str">
        <f t="shared" si="55"/>
        <v/>
      </c>
      <c r="E534" s="14" t="str">
        <f t="shared" si="61"/>
        <v/>
      </c>
      <c r="F534" s="83" t="e">
        <f t="shared" si="56"/>
        <v>#VALUE!</v>
      </c>
      <c r="G534" s="83"/>
      <c r="H534" s="11" t="e">
        <f t="shared" si="57"/>
        <v>#VALUE!</v>
      </c>
      <c r="I534" s="11" t="str">
        <f t="shared" si="60"/>
        <v/>
      </c>
      <c r="J534" s="10" t="str">
        <f>IF(Pay_Num&lt;&gt;"",Beg_Bal*(Interest_Rate/VLOOKUP(Interval,LoanLookup[],5,FALSE)),"")</f>
        <v/>
      </c>
      <c r="K534" s="11" t="e">
        <f t="shared" si="58"/>
        <v>#VALUE!</v>
      </c>
      <c r="L534" s="65">
        <f>SUM($J$13:$J534)</f>
        <v>0</v>
      </c>
      <c r="M534" s="65"/>
      <c r="N534" s="65"/>
      <c r="O534" s="4"/>
    </row>
    <row r="535" spans="2:15" ht="16.5" customHeight="1" x14ac:dyDescent="0.3">
      <c r="B535" s="8" t="str">
        <f t="shared" si="59"/>
        <v/>
      </c>
      <c r="C535" s="9" t="str">
        <f>IF(Pay_Num&lt;&gt;"",DATE(YEAR(C534)+VLOOKUP(Interval,LoanLookup[],4,FALSE),MONTH(C534)+VLOOKUP(Interval,LoanLookup[],2,FALSE),DAY(C534)+VLOOKUP(Interval,LoanLookup[],3,FALSE)),"")</f>
        <v/>
      </c>
      <c r="D535" s="11" t="str">
        <f t="shared" si="55"/>
        <v/>
      </c>
      <c r="E535" s="14" t="str">
        <f t="shared" si="61"/>
        <v/>
      </c>
      <c r="F535" s="83" t="e">
        <f t="shared" si="56"/>
        <v>#VALUE!</v>
      </c>
      <c r="G535" s="83"/>
      <c r="H535" s="11" t="e">
        <f t="shared" si="57"/>
        <v>#VALUE!</v>
      </c>
      <c r="I535" s="11" t="str">
        <f t="shared" si="60"/>
        <v/>
      </c>
      <c r="J535" s="10" t="str">
        <f>IF(Pay_Num&lt;&gt;"",Beg_Bal*(Interest_Rate/VLOOKUP(Interval,LoanLookup[],5,FALSE)),"")</f>
        <v/>
      </c>
      <c r="K535" s="11" t="e">
        <f t="shared" si="58"/>
        <v>#VALUE!</v>
      </c>
      <c r="L535" s="65">
        <f>SUM($J$13:$J535)</f>
        <v>0</v>
      </c>
      <c r="M535" s="65"/>
      <c r="N535" s="65"/>
      <c r="O535" s="4"/>
    </row>
    <row r="536" spans="2:15" ht="16.5" customHeight="1" x14ac:dyDescent="0.3">
      <c r="B536" s="8" t="str">
        <f t="shared" si="59"/>
        <v/>
      </c>
      <c r="C536" s="9" t="str">
        <f>IF(Pay_Num&lt;&gt;"",DATE(YEAR(C535)+VLOOKUP(Interval,LoanLookup[],4,FALSE),MONTH(C535)+VLOOKUP(Interval,LoanLookup[],2,FALSE),DAY(C535)+VLOOKUP(Interval,LoanLookup[],3,FALSE)),"")</f>
        <v/>
      </c>
      <c r="D536" s="11" t="str">
        <f t="shared" si="55"/>
        <v/>
      </c>
      <c r="E536" s="14" t="str">
        <f t="shared" si="61"/>
        <v/>
      </c>
      <c r="F536" s="83" t="e">
        <f t="shared" si="56"/>
        <v>#VALUE!</v>
      </c>
      <c r="G536" s="83"/>
      <c r="H536" s="11" t="e">
        <f t="shared" si="57"/>
        <v>#VALUE!</v>
      </c>
      <c r="I536" s="11" t="str">
        <f t="shared" si="60"/>
        <v/>
      </c>
      <c r="J536" s="10" t="str">
        <f>IF(Pay_Num&lt;&gt;"",Beg_Bal*(Interest_Rate/VLOOKUP(Interval,LoanLookup[],5,FALSE)),"")</f>
        <v/>
      </c>
      <c r="K536" s="11" t="e">
        <f t="shared" si="58"/>
        <v>#VALUE!</v>
      </c>
      <c r="L536" s="65">
        <f>SUM($J$13:$J536)</f>
        <v>0</v>
      </c>
      <c r="M536" s="65"/>
      <c r="N536" s="65"/>
      <c r="O536" s="4"/>
    </row>
    <row r="537" spans="2:15" ht="16.5" customHeight="1" x14ac:dyDescent="0.3">
      <c r="B537" s="8" t="str">
        <f t="shared" si="59"/>
        <v/>
      </c>
      <c r="C537" s="9" t="str">
        <f>IF(Pay_Num&lt;&gt;"",DATE(YEAR(C536)+VLOOKUP(Interval,LoanLookup[],4,FALSE),MONTH(C536)+VLOOKUP(Interval,LoanLookup[],2,FALSE),DAY(C536)+VLOOKUP(Interval,LoanLookup[],3,FALSE)),"")</f>
        <v/>
      </c>
      <c r="D537" s="11" t="str">
        <f t="shared" si="55"/>
        <v/>
      </c>
      <c r="E537" s="14" t="str">
        <f t="shared" si="61"/>
        <v/>
      </c>
      <c r="F537" s="83" t="e">
        <f t="shared" si="56"/>
        <v>#VALUE!</v>
      </c>
      <c r="G537" s="83"/>
      <c r="H537" s="11" t="e">
        <f t="shared" si="57"/>
        <v>#VALUE!</v>
      </c>
      <c r="I537" s="11" t="str">
        <f t="shared" si="60"/>
        <v/>
      </c>
      <c r="J537" s="10" t="str">
        <f>IF(Pay_Num&lt;&gt;"",Beg_Bal*(Interest_Rate/VLOOKUP(Interval,LoanLookup[],5,FALSE)),"")</f>
        <v/>
      </c>
      <c r="K537" s="11" t="e">
        <f t="shared" si="58"/>
        <v>#VALUE!</v>
      </c>
      <c r="L537" s="65">
        <f>SUM($J$13:$J537)</f>
        <v>0</v>
      </c>
      <c r="M537" s="65"/>
      <c r="N537" s="65"/>
      <c r="O537" s="4"/>
    </row>
    <row r="538" spans="2:15" ht="16.5" customHeight="1" x14ac:dyDescent="0.3">
      <c r="B538" s="8" t="str">
        <f t="shared" si="59"/>
        <v/>
      </c>
      <c r="C538" s="9" t="str">
        <f>IF(Pay_Num&lt;&gt;"",DATE(YEAR(C537)+VLOOKUP(Interval,LoanLookup[],4,FALSE),MONTH(C537)+VLOOKUP(Interval,LoanLookup[],2,FALSE),DAY(C537)+VLOOKUP(Interval,LoanLookup[],3,FALSE)),"")</f>
        <v/>
      </c>
      <c r="D538" s="11" t="str">
        <f t="shared" si="55"/>
        <v/>
      </c>
      <c r="E538" s="14" t="str">
        <f t="shared" si="61"/>
        <v/>
      </c>
      <c r="F538" s="83" t="e">
        <f t="shared" si="56"/>
        <v>#VALUE!</v>
      </c>
      <c r="G538" s="83"/>
      <c r="H538" s="11" t="e">
        <f t="shared" si="57"/>
        <v>#VALUE!</v>
      </c>
      <c r="I538" s="11" t="str">
        <f t="shared" si="60"/>
        <v/>
      </c>
      <c r="J538" s="10" t="str">
        <f>IF(Pay_Num&lt;&gt;"",Beg_Bal*(Interest_Rate/VLOOKUP(Interval,LoanLookup[],5,FALSE)),"")</f>
        <v/>
      </c>
      <c r="K538" s="11" t="e">
        <f t="shared" si="58"/>
        <v>#VALUE!</v>
      </c>
      <c r="L538" s="65">
        <f>SUM($J$13:$J538)</f>
        <v>0</v>
      </c>
      <c r="M538" s="65"/>
      <c r="N538" s="65"/>
      <c r="O538" s="4"/>
    </row>
    <row r="539" spans="2:15" ht="16.5" customHeight="1" x14ac:dyDescent="0.3">
      <c r="B539" s="8" t="str">
        <f t="shared" si="59"/>
        <v/>
      </c>
      <c r="C539" s="9" t="str">
        <f>IF(Pay_Num&lt;&gt;"",DATE(YEAR(C538)+VLOOKUP(Interval,LoanLookup[],4,FALSE),MONTH(C538)+VLOOKUP(Interval,LoanLookup[],2,FALSE),DAY(C538)+VLOOKUP(Interval,LoanLookup[],3,FALSE)),"")</f>
        <v/>
      </c>
      <c r="D539" s="11" t="str">
        <f t="shared" si="55"/>
        <v/>
      </c>
      <c r="E539" s="14" t="str">
        <f t="shared" si="61"/>
        <v/>
      </c>
      <c r="F539" s="83" t="e">
        <f t="shared" si="56"/>
        <v>#VALUE!</v>
      </c>
      <c r="G539" s="83"/>
      <c r="H539" s="11" t="e">
        <f t="shared" si="57"/>
        <v>#VALUE!</v>
      </c>
      <c r="I539" s="11" t="str">
        <f t="shared" si="60"/>
        <v/>
      </c>
      <c r="J539" s="10" t="str">
        <f>IF(Pay_Num&lt;&gt;"",Beg_Bal*(Interest_Rate/VLOOKUP(Interval,LoanLookup[],5,FALSE)),"")</f>
        <v/>
      </c>
      <c r="K539" s="11" t="e">
        <f t="shared" si="58"/>
        <v>#VALUE!</v>
      </c>
      <c r="L539" s="65">
        <f>SUM($J$13:$J539)</f>
        <v>0</v>
      </c>
      <c r="M539" s="65"/>
      <c r="N539" s="65"/>
      <c r="O539" s="4"/>
    </row>
    <row r="540" spans="2:15" ht="16.5" customHeight="1" x14ac:dyDescent="0.3">
      <c r="B540" s="8" t="str">
        <f t="shared" si="59"/>
        <v/>
      </c>
      <c r="C540" s="9" t="str">
        <f>IF(Pay_Num&lt;&gt;"",DATE(YEAR(C539)+VLOOKUP(Interval,LoanLookup[],4,FALSE),MONTH(C539)+VLOOKUP(Interval,LoanLookup[],2,FALSE),DAY(C539)+VLOOKUP(Interval,LoanLookup[],3,FALSE)),"")</f>
        <v/>
      </c>
      <c r="D540" s="11" t="str">
        <f t="shared" si="55"/>
        <v/>
      </c>
      <c r="E540" s="14" t="str">
        <f t="shared" si="61"/>
        <v/>
      </c>
      <c r="F540" s="83" t="e">
        <f t="shared" si="56"/>
        <v>#VALUE!</v>
      </c>
      <c r="G540" s="83"/>
      <c r="H540" s="11" t="e">
        <f t="shared" si="57"/>
        <v>#VALUE!</v>
      </c>
      <c r="I540" s="11" t="str">
        <f t="shared" si="60"/>
        <v/>
      </c>
      <c r="J540" s="10" t="str">
        <f>IF(Pay_Num&lt;&gt;"",Beg_Bal*(Interest_Rate/VLOOKUP(Interval,LoanLookup[],5,FALSE)),"")</f>
        <v/>
      </c>
      <c r="K540" s="11" t="e">
        <f t="shared" si="58"/>
        <v>#VALUE!</v>
      </c>
      <c r="L540" s="65">
        <f>SUM($J$13:$J540)</f>
        <v>0</v>
      </c>
      <c r="M540" s="65"/>
      <c r="N540" s="65"/>
      <c r="O540" s="4"/>
    </row>
    <row r="541" spans="2:15" ht="16.5" customHeight="1" x14ac:dyDescent="0.3">
      <c r="B541" s="8" t="str">
        <f t="shared" si="59"/>
        <v/>
      </c>
      <c r="C541" s="9" t="str">
        <f>IF(Pay_Num&lt;&gt;"",DATE(YEAR(C540)+VLOOKUP(Interval,LoanLookup[],4,FALSE),MONTH(C540)+VLOOKUP(Interval,LoanLookup[],2,FALSE),DAY(C540)+VLOOKUP(Interval,LoanLookup[],3,FALSE)),"")</f>
        <v/>
      </c>
      <c r="D541" s="11" t="str">
        <f t="shared" si="55"/>
        <v/>
      </c>
      <c r="E541" s="14" t="str">
        <f t="shared" si="61"/>
        <v/>
      </c>
      <c r="F541" s="83" t="e">
        <f t="shared" si="56"/>
        <v>#VALUE!</v>
      </c>
      <c r="G541" s="83"/>
      <c r="H541" s="11" t="e">
        <f t="shared" si="57"/>
        <v>#VALUE!</v>
      </c>
      <c r="I541" s="11" t="str">
        <f t="shared" si="60"/>
        <v/>
      </c>
      <c r="J541" s="10" t="str">
        <f>IF(Pay_Num&lt;&gt;"",Beg_Bal*(Interest_Rate/VLOOKUP(Interval,LoanLookup[],5,FALSE)),"")</f>
        <v/>
      </c>
      <c r="K541" s="11" t="e">
        <f t="shared" si="58"/>
        <v>#VALUE!</v>
      </c>
      <c r="L541" s="65">
        <f>SUM($J$13:$J541)</f>
        <v>0</v>
      </c>
      <c r="M541" s="65"/>
      <c r="N541" s="65"/>
      <c r="O541" s="4"/>
    </row>
    <row r="542" spans="2:15" ht="16.5" customHeight="1" x14ac:dyDescent="0.3">
      <c r="B542" s="8" t="str">
        <f t="shared" si="59"/>
        <v/>
      </c>
      <c r="C542" s="9" t="str">
        <f>IF(Pay_Num&lt;&gt;"",DATE(YEAR(C541)+VLOOKUP(Interval,LoanLookup[],4,FALSE),MONTH(C541)+VLOOKUP(Interval,LoanLookup[],2,FALSE),DAY(C541)+VLOOKUP(Interval,LoanLookup[],3,FALSE)),"")</f>
        <v/>
      </c>
      <c r="D542" s="11" t="str">
        <f t="shared" si="55"/>
        <v/>
      </c>
      <c r="E542" s="14" t="str">
        <f t="shared" si="61"/>
        <v/>
      </c>
      <c r="F542" s="83" t="e">
        <f t="shared" si="56"/>
        <v>#VALUE!</v>
      </c>
      <c r="G542" s="83"/>
      <c r="H542" s="11" t="e">
        <f t="shared" si="57"/>
        <v>#VALUE!</v>
      </c>
      <c r="I542" s="11" t="str">
        <f t="shared" si="60"/>
        <v/>
      </c>
      <c r="J542" s="10" t="str">
        <f>IF(Pay_Num&lt;&gt;"",Beg_Bal*(Interest_Rate/VLOOKUP(Interval,LoanLookup[],5,FALSE)),"")</f>
        <v/>
      </c>
      <c r="K542" s="11" t="e">
        <f t="shared" si="58"/>
        <v>#VALUE!</v>
      </c>
      <c r="L542" s="65">
        <f>SUM($J$13:$J542)</f>
        <v>0</v>
      </c>
      <c r="M542" s="65"/>
      <c r="N542" s="65"/>
      <c r="O542" s="4"/>
    </row>
    <row r="543" spans="2:15" ht="16.5" customHeight="1" x14ac:dyDescent="0.3">
      <c r="B543" s="8" t="str">
        <f t="shared" si="59"/>
        <v/>
      </c>
      <c r="C543" s="9" t="str">
        <f>IF(Pay_Num&lt;&gt;"",DATE(YEAR(C542)+VLOOKUP(Interval,LoanLookup[],4,FALSE),MONTH(C542)+VLOOKUP(Interval,LoanLookup[],2,FALSE),DAY(C542)+VLOOKUP(Interval,LoanLookup[],3,FALSE)),"")</f>
        <v/>
      </c>
      <c r="D543" s="11" t="str">
        <f t="shared" si="55"/>
        <v/>
      </c>
      <c r="E543" s="14" t="str">
        <f t="shared" si="61"/>
        <v/>
      </c>
      <c r="F543" s="83" t="e">
        <f t="shared" si="56"/>
        <v>#VALUE!</v>
      </c>
      <c r="G543" s="83"/>
      <c r="H543" s="11" t="e">
        <f t="shared" si="57"/>
        <v>#VALUE!</v>
      </c>
      <c r="I543" s="11" t="str">
        <f t="shared" si="60"/>
        <v/>
      </c>
      <c r="J543" s="10" t="str">
        <f>IF(Pay_Num&lt;&gt;"",Beg_Bal*(Interest_Rate/VLOOKUP(Interval,LoanLookup[],5,FALSE)),"")</f>
        <v/>
      </c>
      <c r="K543" s="11" t="e">
        <f t="shared" si="58"/>
        <v>#VALUE!</v>
      </c>
      <c r="L543" s="65">
        <f>SUM($J$13:$J543)</f>
        <v>0</v>
      </c>
      <c r="M543" s="65"/>
      <c r="N543" s="65"/>
      <c r="O543" s="4"/>
    </row>
    <row r="544" spans="2:15" ht="16.5" customHeight="1" x14ac:dyDescent="0.3">
      <c r="B544" s="8" t="str">
        <f t="shared" si="59"/>
        <v/>
      </c>
      <c r="C544" s="9" t="str">
        <f>IF(Pay_Num&lt;&gt;"",DATE(YEAR(C543)+VLOOKUP(Interval,LoanLookup[],4,FALSE),MONTH(C543)+VLOOKUP(Interval,LoanLookup[],2,FALSE),DAY(C543)+VLOOKUP(Interval,LoanLookup[],3,FALSE)),"")</f>
        <v/>
      </c>
      <c r="D544" s="11" t="str">
        <f t="shared" si="55"/>
        <v/>
      </c>
      <c r="E544" s="14" t="str">
        <f t="shared" si="61"/>
        <v/>
      </c>
      <c r="F544" s="83" t="e">
        <f t="shared" si="56"/>
        <v>#VALUE!</v>
      </c>
      <c r="G544" s="83"/>
      <c r="H544" s="11" t="e">
        <f t="shared" si="57"/>
        <v>#VALUE!</v>
      </c>
      <c r="I544" s="11" t="str">
        <f t="shared" si="60"/>
        <v/>
      </c>
      <c r="J544" s="10" t="str">
        <f>IF(Pay_Num&lt;&gt;"",Beg_Bal*(Interest_Rate/VLOOKUP(Interval,LoanLookup[],5,FALSE)),"")</f>
        <v/>
      </c>
      <c r="K544" s="11" t="e">
        <f t="shared" si="58"/>
        <v>#VALUE!</v>
      </c>
      <c r="L544" s="65">
        <f>SUM($J$13:$J544)</f>
        <v>0</v>
      </c>
      <c r="M544" s="65"/>
      <c r="N544" s="65"/>
      <c r="O544" s="4"/>
    </row>
    <row r="545" spans="2:15" ht="16.5" customHeight="1" x14ac:dyDescent="0.3">
      <c r="B545" s="8" t="str">
        <f t="shared" si="59"/>
        <v/>
      </c>
      <c r="C545" s="9" t="str">
        <f>IF(Pay_Num&lt;&gt;"",DATE(YEAR(C544)+VLOOKUP(Interval,LoanLookup[],4,FALSE),MONTH(C544)+VLOOKUP(Interval,LoanLookup[],2,FALSE),DAY(C544)+VLOOKUP(Interval,LoanLookup[],3,FALSE)),"")</f>
        <v/>
      </c>
      <c r="D545" s="11" t="str">
        <f t="shared" si="55"/>
        <v/>
      </c>
      <c r="E545" s="14" t="str">
        <f t="shared" si="61"/>
        <v/>
      </c>
      <c r="F545" s="83" t="e">
        <f t="shared" si="56"/>
        <v>#VALUE!</v>
      </c>
      <c r="G545" s="83"/>
      <c r="H545" s="11" t="e">
        <f t="shared" si="57"/>
        <v>#VALUE!</v>
      </c>
      <c r="I545" s="11" t="str">
        <f t="shared" si="60"/>
        <v/>
      </c>
      <c r="J545" s="10" t="str">
        <f>IF(Pay_Num&lt;&gt;"",Beg_Bal*(Interest_Rate/VLOOKUP(Interval,LoanLookup[],5,FALSE)),"")</f>
        <v/>
      </c>
      <c r="K545" s="11" t="e">
        <f t="shared" si="58"/>
        <v>#VALUE!</v>
      </c>
      <c r="L545" s="65">
        <f>SUM($J$13:$J545)</f>
        <v>0</v>
      </c>
      <c r="M545" s="65"/>
      <c r="N545" s="65"/>
      <c r="O545" s="4"/>
    </row>
    <row r="546" spans="2:15" ht="16.5" customHeight="1" x14ac:dyDescent="0.3">
      <c r="B546" s="8" t="str">
        <f t="shared" si="59"/>
        <v/>
      </c>
      <c r="C546" s="9" t="str">
        <f>IF(Pay_Num&lt;&gt;"",DATE(YEAR(C545)+VLOOKUP(Interval,LoanLookup[],4,FALSE),MONTH(C545)+VLOOKUP(Interval,LoanLookup[],2,FALSE),DAY(C545)+VLOOKUP(Interval,LoanLookup[],3,FALSE)),"")</f>
        <v/>
      </c>
      <c r="D546" s="11" t="str">
        <f t="shared" si="55"/>
        <v/>
      </c>
      <c r="E546" s="14" t="str">
        <f t="shared" si="61"/>
        <v/>
      </c>
      <c r="F546" s="83" t="e">
        <f t="shared" si="56"/>
        <v>#VALUE!</v>
      </c>
      <c r="G546" s="83"/>
      <c r="H546" s="11" t="e">
        <f t="shared" si="57"/>
        <v>#VALUE!</v>
      </c>
      <c r="I546" s="11" t="str">
        <f t="shared" si="60"/>
        <v/>
      </c>
      <c r="J546" s="10" t="str">
        <f>IF(Pay_Num&lt;&gt;"",Beg_Bal*(Interest_Rate/VLOOKUP(Interval,LoanLookup[],5,FALSE)),"")</f>
        <v/>
      </c>
      <c r="K546" s="11" t="e">
        <f t="shared" si="58"/>
        <v>#VALUE!</v>
      </c>
      <c r="L546" s="65">
        <f>SUM($J$13:$J546)</f>
        <v>0</v>
      </c>
      <c r="M546" s="65"/>
      <c r="N546" s="65"/>
      <c r="O546" s="4"/>
    </row>
    <row r="547" spans="2:15" ht="16.5" customHeight="1" x14ac:dyDescent="0.3">
      <c r="B547" s="8" t="str">
        <f t="shared" si="59"/>
        <v/>
      </c>
      <c r="C547" s="9" t="str">
        <f>IF(Pay_Num&lt;&gt;"",DATE(YEAR(C546)+VLOOKUP(Interval,LoanLookup[],4,FALSE),MONTH(C546)+VLOOKUP(Interval,LoanLookup[],2,FALSE),DAY(C546)+VLOOKUP(Interval,LoanLookup[],3,FALSE)),"")</f>
        <v/>
      </c>
      <c r="D547" s="11" t="str">
        <f t="shared" si="55"/>
        <v/>
      </c>
      <c r="E547" s="14" t="str">
        <f t="shared" si="61"/>
        <v/>
      </c>
      <c r="F547" s="83" t="e">
        <f t="shared" si="56"/>
        <v>#VALUE!</v>
      </c>
      <c r="G547" s="83"/>
      <c r="H547" s="11" t="e">
        <f t="shared" si="57"/>
        <v>#VALUE!</v>
      </c>
      <c r="I547" s="11" t="str">
        <f t="shared" si="60"/>
        <v/>
      </c>
      <c r="J547" s="10" t="str">
        <f>IF(Pay_Num&lt;&gt;"",Beg_Bal*(Interest_Rate/VLOOKUP(Interval,LoanLookup[],5,FALSE)),"")</f>
        <v/>
      </c>
      <c r="K547" s="11" t="e">
        <f t="shared" si="58"/>
        <v>#VALUE!</v>
      </c>
      <c r="L547" s="65">
        <f>SUM($J$13:$J547)</f>
        <v>0</v>
      </c>
      <c r="M547" s="65"/>
      <c r="N547" s="65"/>
      <c r="O547" s="4"/>
    </row>
    <row r="548" spans="2:15" ht="16.5" customHeight="1" x14ac:dyDescent="0.3">
      <c r="B548" s="8" t="str">
        <f t="shared" si="59"/>
        <v/>
      </c>
      <c r="C548" s="9" t="str">
        <f>IF(Pay_Num&lt;&gt;"",DATE(YEAR(C547)+VLOOKUP(Interval,LoanLookup[],4,FALSE),MONTH(C547)+VLOOKUP(Interval,LoanLookup[],2,FALSE),DAY(C547)+VLOOKUP(Interval,LoanLookup[],3,FALSE)),"")</f>
        <v/>
      </c>
      <c r="D548" s="11" t="str">
        <f t="shared" si="55"/>
        <v/>
      </c>
      <c r="E548" s="14" t="str">
        <f t="shared" si="61"/>
        <v/>
      </c>
      <c r="F548" s="83" t="e">
        <f t="shared" si="56"/>
        <v>#VALUE!</v>
      </c>
      <c r="G548" s="83"/>
      <c r="H548" s="11" t="e">
        <f t="shared" si="57"/>
        <v>#VALUE!</v>
      </c>
      <c r="I548" s="11" t="str">
        <f t="shared" si="60"/>
        <v/>
      </c>
      <c r="J548" s="10" t="str">
        <f>IF(Pay_Num&lt;&gt;"",Beg_Bal*(Interest_Rate/VLOOKUP(Interval,LoanLookup[],5,FALSE)),"")</f>
        <v/>
      </c>
      <c r="K548" s="11" t="e">
        <f t="shared" si="58"/>
        <v>#VALUE!</v>
      </c>
      <c r="L548" s="65">
        <f>SUM($J$13:$J548)</f>
        <v>0</v>
      </c>
      <c r="M548" s="65"/>
      <c r="N548" s="65"/>
      <c r="O548" s="4"/>
    </row>
    <row r="549" spans="2:15" ht="16.5" customHeight="1" x14ac:dyDescent="0.3">
      <c r="B549" s="8" t="str">
        <f t="shared" si="59"/>
        <v/>
      </c>
      <c r="C549" s="9" t="str">
        <f>IF(Pay_Num&lt;&gt;"",DATE(YEAR(C548)+VLOOKUP(Interval,LoanLookup[],4,FALSE),MONTH(C548)+VLOOKUP(Interval,LoanLookup[],2,FALSE),DAY(C548)+VLOOKUP(Interval,LoanLookup[],3,FALSE)),"")</f>
        <v/>
      </c>
      <c r="D549" s="11" t="str">
        <f t="shared" si="55"/>
        <v/>
      </c>
      <c r="E549" s="14" t="str">
        <f t="shared" si="61"/>
        <v/>
      </c>
      <c r="F549" s="83" t="e">
        <f t="shared" si="56"/>
        <v>#VALUE!</v>
      </c>
      <c r="G549" s="83"/>
      <c r="H549" s="11" t="e">
        <f t="shared" si="57"/>
        <v>#VALUE!</v>
      </c>
      <c r="I549" s="11" t="str">
        <f t="shared" si="60"/>
        <v/>
      </c>
      <c r="J549" s="10" t="str">
        <f>IF(Pay_Num&lt;&gt;"",Beg_Bal*(Interest_Rate/VLOOKUP(Interval,LoanLookup[],5,FALSE)),"")</f>
        <v/>
      </c>
      <c r="K549" s="11" t="e">
        <f t="shared" si="58"/>
        <v>#VALUE!</v>
      </c>
      <c r="L549" s="65">
        <f>SUM($J$13:$J549)</f>
        <v>0</v>
      </c>
      <c r="M549" s="65"/>
      <c r="N549" s="65"/>
      <c r="O549" s="4"/>
    </row>
    <row r="550" spans="2:15" ht="16.5" customHeight="1" x14ac:dyDescent="0.3">
      <c r="B550" s="8" t="str">
        <f t="shared" si="59"/>
        <v/>
      </c>
      <c r="C550" s="9" t="str">
        <f>IF(Pay_Num&lt;&gt;"",DATE(YEAR(C549)+VLOOKUP(Interval,LoanLookup[],4,FALSE),MONTH(C549)+VLOOKUP(Interval,LoanLookup[],2,FALSE),DAY(C549)+VLOOKUP(Interval,LoanLookup[],3,FALSE)),"")</f>
        <v/>
      </c>
      <c r="D550" s="11" t="str">
        <f t="shared" si="55"/>
        <v/>
      </c>
      <c r="E550" s="14" t="str">
        <f t="shared" si="61"/>
        <v/>
      </c>
      <c r="F550" s="83" t="e">
        <f t="shared" si="56"/>
        <v>#VALUE!</v>
      </c>
      <c r="G550" s="83"/>
      <c r="H550" s="11" t="e">
        <f t="shared" si="57"/>
        <v>#VALUE!</v>
      </c>
      <c r="I550" s="11" t="str">
        <f t="shared" si="60"/>
        <v/>
      </c>
      <c r="J550" s="10" t="str">
        <f>IF(Pay_Num&lt;&gt;"",Beg_Bal*(Interest_Rate/VLOOKUP(Interval,LoanLookup[],5,FALSE)),"")</f>
        <v/>
      </c>
      <c r="K550" s="11" t="e">
        <f t="shared" si="58"/>
        <v>#VALUE!</v>
      </c>
      <c r="L550" s="65">
        <f>SUM($J$13:$J550)</f>
        <v>0</v>
      </c>
      <c r="M550" s="65"/>
      <c r="N550" s="65"/>
      <c r="O550" s="4"/>
    </row>
    <row r="551" spans="2:15" ht="16.5" customHeight="1" x14ac:dyDescent="0.3">
      <c r="B551" s="8" t="str">
        <f t="shared" si="59"/>
        <v/>
      </c>
      <c r="C551" s="9" t="str">
        <f>IF(Pay_Num&lt;&gt;"",DATE(YEAR(C550)+VLOOKUP(Interval,LoanLookup[],4,FALSE),MONTH(C550)+VLOOKUP(Interval,LoanLookup[],2,FALSE),DAY(C550)+VLOOKUP(Interval,LoanLookup[],3,FALSE)),"")</f>
        <v/>
      </c>
      <c r="D551" s="11" t="str">
        <f t="shared" si="55"/>
        <v/>
      </c>
      <c r="E551" s="14" t="str">
        <f t="shared" si="61"/>
        <v/>
      </c>
      <c r="F551" s="83" t="e">
        <f t="shared" si="56"/>
        <v>#VALUE!</v>
      </c>
      <c r="G551" s="83"/>
      <c r="H551" s="11" t="e">
        <f t="shared" si="57"/>
        <v>#VALUE!</v>
      </c>
      <c r="I551" s="11" t="str">
        <f t="shared" si="60"/>
        <v/>
      </c>
      <c r="J551" s="10" t="str">
        <f>IF(Pay_Num&lt;&gt;"",Beg_Bal*(Interest_Rate/VLOOKUP(Interval,LoanLookup[],5,FALSE)),"")</f>
        <v/>
      </c>
      <c r="K551" s="11" t="e">
        <f t="shared" si="58"/>
        <v>#VALUE!</v>
      </c>
      <c r="L551" s="65">
        <f>SUM($J$13:$J551)</f>
        <v>0</v>
      </c>
      <c r="M551" s="65"/>
      <c r="N551" s="65"/>
      <c r="O551" s="4"/>
    </row>
    <row r="552" spans="2:15" ht="16.5" customHeight="1" x14ac:dyDescent="0.3">
      <c r="B552" s="8" t="str">
        <f t="shared" si="59"/>
        <v/>
      </c>
      <c r="C552" s="9" t="str">
        <f>IF(Pay_Num&lt;&gt;"",DATE(YEAR(C551)+VLOOKUP(Interval,LoanLookup[],4,FALSE),MONTH(C551)+VLOOKUP(Interval,LoanLookup[],2,FALSE),DAY(C551)+VLOOKUP(Interval,LoanLookup[],3,FALSE)),"")</f>
        <v/>
      </c>
      <c r="D552" s="11" t="str">
        <f t="shared" si="55"/>
        <v/>
      </c>
      <c r="E552" s="14" t="str">
        <f t="shared" si="61"/>
        <v/>
      </c>
      <c r="F552" s="83" t="e">
        <f t="shared" si="56"/>
        <v>#VALUE!</v>
      </c>
      <c r="G552" s="83"/>
      <c r="H552" s="11" t="e">
        <f t="shared" si="57"/>
        <v>#VALUE!</v>
      </c>
      <c r="I552" s="11" t="str">
        <f t="shared" si="60"/>
        <v/>
      </c>
      <c r="J552" s="10" t="str">
        <f>IF(Pay_Num&lt;&gt;"",Beg_Bal*(Interest_Rate/VLOOKUP(Interval,LoanLookup[],5,FALSE)),"")</f>
        <v/>
      </c>
      <c r="K552" s="11" t="e">
        <f t="shared" si="58"/>
        <v>#VALUE!</v>
      </c>
      <c r="L552" s="65">
        <f>SUM($J$13:$J552)</f>
        <v>0</v>
      </c>
      <c r="M552" s="65"/>
      <c r="N552" s="65"/>
      <c r="O552" s="4"/>
    </row>
    <row r="553" spans="2:15" ht="16.5" customHeight="1" x14ac:dyDescent="0.3">
      <c r="B553" s="8" t="str">
        <f t="shared" si="59"/>
        <v/>
      </c>
      <c r="C553" s="9" t="str">
        <f>IF(Pay_Num&lt;&gt;"",DATE(YEAR(C552)+VLOOKUP(Interval,LoanLookup[],4,FALSE),MONTH(C552)+VLOOKUP(Interval,LoanLookup[],2,FALSE),DAY(C552)+VLOOKUP(Interval,LoanLookup[],3,FALSE)),"")</f>
        <v/>
      </c>
      <c r="D553" s="11" t="str">
        <f t="shared" si="55"/>
        <v/>
      </c>
      <c r="E553" s="14" t="str">
        <f t="shared" si="61"/>
        <v/>
      </c>
      <c r="F553" s="83" t="e">
        <f t="shared" si="56"/>
        <v>#VALUE!</v>
      </c>
      <c r="G553" s="83"/>
      <c r="H553" s="11" t="e">
        <f t="shared" si="57"/>
        <v>#VALUE!</v>
      </c>
      <c r="I553" s="11" t="str">
        <f t="shared" si="60"/>
        <v/>
      </c>
      <c r="J553" s="10" t="str">
        <f>IF(Pay_Num&lt;&gt;"",Beg_Bal*(Interest_Rate/VLOOKUP(Interval,LoanLookup[],5,FALSE)),"")</f>
        <v/>
      </c>
      <c r="K553" s="11" t="e">
        <f t="shared" si="58"/>
        <v>#VALUE!</v>
      </c>
      <c r="L553" s="65">
        <f>SUM($J$13:$J553)</f>
        <v>0</v>
      </c>
      <c r="M553" s="65"/>
      <c r="N553" s="65"/>
      <c r="O553" s="4"/>
    </row>
    <row r="554" spans="2:15" ht="16.5" customHeight="1" x14ac:dyDescent="0.3">
      <c r="B554" s="8" t="str">
        <f t="shared" si="59"/>
        <v/>
      </c>
      <c r="C554" s="9" t="str">
        <f>IF(Pay_Num&lt;&gt;"",DATE(YEAR(C553)+VLOOKUP(Interval,LoanLookup[],4,FALSE),MONTH(C553)+VLOOKUP(Interval,LoanLookup[],2,FALSE),DAY(C553)+VLOOKUP(Interval,LoanLookup[],3,FALSE)),"")</f>
        <v/>
      </c>
      <c r="D554" s="11" t="str">
        <f t="shared" si="55"/>
        <v/>
      </c>
      <c r="E554" s="14" t="str">
        <f t="shared" si="61"/>
        <v/>
      </c>
      <c r="F554" s="83" t="e">
        <f t="shared" si="56"/>
        <v>#VALUE!</v>
      </c>
      <c r="G554" s="83"/>
      <c r="H554" s="11" t="e">
        <f t="shared" si="57"/>
        <v>#VALUE!</v>
      </c>
      <c r="I554" s="11" t="str">
        <f t="shared" si="60"/>
        <v/>
      </c>
      <c r="J554" s="10" t="str">
        <f>IF(Pay_Num&lt;&gt;"",Beg_Bal*(Interest_Rate/VLOOKUP(Interval,LoanLookup[],5,FALSE)),"")</f>
        <v/>
      </c>
      <c r="K554" s="11" t="e">
        <f t="shared" si="58"/>
        <v>#VALUE!</v>
      </c>
      <c r="L554" s="65">
        <f>SUM($J$13:$J554)</f>
        <v>0</v>
      </c>
      <c r="M554" s="65"/>
      <c r="N554" s="65"/>
      <c r="O554" s="4"/>
    </row>
    <row r="555" spans="2:15" ht="16.5" customHeight="1" x14ac:dyDescent="0.3">
      <c r="B555" s="8" t="str">
        <f t="shared" si="59"/>
        <v/>
      </c>
      <c r="C555" s="9" t="str">
        <f>IF(Pay_Num&lt;&gt;"",DATE(YEAR(C554)+VLOOKUP(Interval,LoanLookup[],4,FALSE),MONTH(C554)+VLOOKUP(Interval,LoanLookup[],2,FALSE),DAY(C554)+VLOOKUP(Interval,LoanLookup[],3,FALSE)),"")</f>
        <v/>
      </c>
      <c r="D555" s="11" t="str">
        <f t="shared" si="55"/>
        <v/>
      </c>
      <c r="E555" s="14" t="str">
        <f t="shared" si="61"/>
        <v/>
      </c>
      <c r="F555" s="83" t="e">
        <f t="shared" si="56"/>
        <v>#VALUE!</v>
      </c>
      <c r="G555" s="83"/>
      <c r="H555" s="11" t="e">
        <f t="shared" si="57"/>
        <v>#VALUE!</v>
      </c>
      <c r="I555" s="11" t="str">
        <f t="shared" si="60"/>
        <v/>
      </c>
      <c r="J555" s="10" t="str">
        <f>IF(Pay_Num&lt;&gt;"",Beg_Bal*(Interest_Rate/VLOOKUP(Interval,LoanLookup[],5,FALSE)),"")</f>
        <v/>
      </c>
      <c r="K555" s="11" t="e">
        <f t="shared" si="58"/>
        <v>#VALUE!</v>
      </c>
      <c r="L555" s="65">
        <f>SUM($J$13:$J555)</f>
        <v>0</v>
      </c>
      <c r="M555" s="65"/>
      <c r="N555" s="65"/>
      <c r="O555" s="4"/>
    </row>
    <row r="556" spans="2:15" ht="16.5" customHeight="1" x14ac:dyDescent="0.3">
      <c r="B556" s="8" t="str">
        <f t="shared" si="59"/>
        <v/>
      </c>
      <c r="C556" s="9" t="str">
        <f>IF(Pay_Num&lt;&gt;"",DATE(YEAR(C555)+VLOOKUP(Interval,LoanLookup[],4,FALSE),MONTH(C555)+VLOOKUP(Interval,LoanLookup[],2,FALSE),DAY(C555)+VLOOKUP(Interval,LoanLookup[],3,FALSE)),"")</f>
        <v/>
      </c>
      <c r="D556" s="11" t="str">
        <f t="shared" si="55"/>
        <v/>
      </c>
      <c r="E556" s="14" t="str">
        <f t="shared" si="61"/>
        <v/>
      </c>
      <c r="F556" s="83" t="e">
        <f t="shared" si="56"/>
        <v>#VALUE!</v>
      </c>
      <c r="G556" s="83"/>
      <c r="H556" s="11" t="e">
        <f t="shared" si="57"/>
        <v>#VALUE!</v>
      </c>
      <c r="I556" s="11" t="str">
        <f t="shared" si="60"/>
        <v/>
      </c>
      <c r="J556" s="10" t="str">
        <f>IF(Pay_Num&lt;&gt;"",Beg_Bal*(Interest_Rate/VLOOKUP(Interval,LoanLookup[],5,FALSE)),"")</f>
        <v/>
      </c>
      <c r="K556" s="11" t="e">
        <f t="shared" si="58"/>
        <v>#VALUE!</v>
      </c>
      <c r="L556" s="65">
        <f>SUM($J$13:$J556)</f>
        <v>0</v>
      </c>
      <c r="M556" s="65"/>
      <c r="N556" s="65"/>
      <c r="O556" s="4"/>
    </row>
    <row r="557" spans="2:15" ht="16.5" customHeight="1" x14ac:dyDescent="0.3">
      <c r="B557" s="8" t="str">
        <f t="shared" si="59"/>
        <v/>
      </c>
      <c r="C557" s="9" t="str">
        <f>IF(Pay_Num&lt;&gt;"",DATE(YEAR(C556)+VLOOKUP(Interval,LoanLookup[],4,FALSE),MONTH(C556)+VLOOKUP(Interval,LoanLookup[],2,FALSE),DAY(C556)+VLOOKUP(Interval,LoanLookup[],3,FALSE)),"")</f>
        <v/>
      </c>
      <c r="D557" s="11" t="str">
        <f t="shared" si="55"/>
        <v/>
      </c>
      <c r="E557" s="14" t="str">
        <f t="shared" si="61"/>
        <v/>
      </c>
      <c r="F557" s="83" t="e">
        <f t="shared" si="56"/>
        <v>#VALUE!</v>
      </c>
      <c r="G557" s="83"/>
      <c r="H557" s="11" t="e">
        <f t="shared" si="57"/>
        <v>#VALUE!</v>
      </c>
      <c r="I557" s="11" t="str">
        <f t="shared" si="60"/>
        <v/>
      </c>
      <c r="J557" s="10" t="str">
        <f>IF(Pay_Num&lt;&gt;"",Beg_Bal*(Interest_Rate/VLOOKUP(Interval,LoanLookup[],5,FALSE)),"")</f>
        <v/>
      </c>
      <c r="K557" s="11" t="e">
        <f t="shared" si="58"/>
        <v>#VALUE!</v>
      </c>
      <c r="L557" s="65">
        <f>SUM($J$13:$J557)</f>
        <v>0</v>
      </c>
      <c r="M557" s="65"/>
      <c r="N557" s="65"/>
      <c r="O557" s="4"/>
    </row>
    <row r="558" spans="2:15" ht="16.5" customHeight="1" x14ac:dyDescent="0.3">
      <c r="B558" s="8" t="str">
        <f t="shared" si="59"/>
        <v/>
      </c>
      <c r="C558" s="9" t="str">
        <f>IF(Pay_Num&lt;&gt;"",DATE(YEAR(C557)+VLOOKUP(Interval,LoanLookup[],4,FALSE),MONTH(C557)+VLOOKUP(Interval,LoanLookup[],2,FALSE),DAY(C557)+VLOOKUP(Interval,LoanLookup[],3,FALSE)),"")</f>
        <v/>
      </c>
      <c r="D558" s="11" t="str">
        <f t="shared" si="55"/>
        <v/>
      </c>
      <c r="E558" s="14" t="str">
        <f t="shared" si="61"/>
        <v/>
      </c>
      <c r="F558" s="83" t="e">
        <f t="shared" si="56"/>
        <v>#VALUE!</v>
      </c>
      <c r="G558" s="83"/>
      <c r="H558" s="11" t="e">
        <f t="shared" si="57"/>
        <v>#VALUE!</v>
      </c>
      <c r="I558" s="11" t="str">
        <f t="shared" si="60"/>
        <v/>
      </c>
      <c r="J558" s="10" t="str">
        <f>IF(Pay_Num&lt;&gt;"",Beg_Bal*(Interest_Rate/VLOOKUP(Interval,LoanLookup[],5,FALSE)),"")</f>
        <v/>
      </c>
      <c r="K558" s="11" t="e">
        <f t="shared" si="58"/>
        <v>#VALUE!</v>
      </c>
      <c r="L558" s="65">
        <f>SUM($J$13:$J558)</f>
        <v>0</v>
      </c>
      <c r="M558" s="65"/>
      <c r="N558" s="65"/>
      <c r="O558" s="4"/>
    </row>
    <row r="559" spans="2:15" ht="16.5" customHeight="1" x14ac:dyDescent="0.3">
      <c r="B559" s="8" t="str">
        <f t="shared" si="59"/>
        <v/>
      </c>
      <c r="C559" s="9" t="str">
        <f>IF(Pay_Num&lt;&gt;"",DATE(YEAR(C558)+VLOOKUP(Interval,LoanLookup[],4,FALSE),MONTH(C558)+VLOOKUP(Interval,LoanLookup[],2,FALSE),DAY(C558)+VLOOKUP(Interval,LoanLookup[],3,FALSE)),"")</f>
        <v/>
      </c>
      <c r="D559" s="11" t="str">
        <f t="shared" si="55"/>
        <v/>
      </c>
      <c r="E559" s="14" t="str">
        <f t="shared" si="61"/>
        <v/>
      </c>
      <c r="F559" s="83" t="e">
        <f t="shared" si="56"/>
        <v>#VALUE!</v>
      </c>
      <c r="G559" s="83"/>
      <c r="H559" s="11" t="e">
        <f t="shared" si="57"/>
        <v>#VALUE!</v>
      </c>
      <c r="I559" s="11" t="str">
        <f t="shared" si="60"/>
        <v/>
      </c>
      <c r="J559" s="10" t="str">
        <f>IF(Pay_Num&lt;&gt;"",Beg_Bal*(Interest_Rate/VLOOKUP(Interval,LoanLookup[],5,FALSE)),"")</f>
        <v/>
      </c>
      <c r="K559" s="11" t="e">
        <f t="shared" si="58"/>
        <v>#VALUE!</v>
      </c>
      <c r="L559" s="65">
        <f>SUM($J$13:$J559)</f>
        <v>0</v>
      </c>
      <c r="M559" s="65"/>
      <c r="N559" s="65"/>
      <c r="O559" s="4"/>
    </row>
    <row r="560" spans="2:15" ht="16.5" customHeight="1" x14ac:dyDescent="0.3">
      <c r="B560" s="8" t="str">
        <f t="shared" si="59"/>
        <v/>
      </c>
      <c r="C560" s="9" t="str">
        <f>IF(Pay_Num&lt;&gt;"",DATE(YEAR(C559)+VLOOKUP(Interval,LoanLookup[],4,FALSE),MONTH(C559)+VLOOKUP(Interval,LoanLookup[],2,FALSE),DAY(C559)+VLOOKUP(Interval,LoanLookup[],3,FALSE)),"")</f>
        <v/>
      </c>
      <c r="D560" s="11" t="str">
        <f t="shared" si="55"/>
        <v/>
      </c>
      <c r="E560" s="14" t="str">
        <f t="shared" si="61"/>
        <v/>
      </c>
      <c r="F560" s="83" t="e">
        <f t="shared" si="56"/>
        <v>#VALUE!</v>
      </c>
      <c r="G560" s="83"/>
      <c r="H560" s="11" t="e">
        <f t="shared" si="57"/>
        <v>#VALUE!</v>
      </c>
      <c r="I560" s="11" t="str">
        <f t="shared" si="60"/>
        <v/>
      </c>
      <c r="J560" s="10" t="str">
        <f>IF(Pay_Num&lt;&gt;"",Beg_Bal*(Interest_Rate/VLOOKUP(Interval,LoanLookup[],5,FALSE)),"")</f>
        <v/>
      </c>
      <c r="K560" s="11" t="e">
        <f t="shared" si="58"/>
        <v>#VALUE!</v>
      </c>
      <c r="L560" s="65">
        <f>SUM($J$13:$J560)</f>
        <v>0</v>
      </c>
      <c r="M560" s="65"/>
      <c r="N560" s="65"/>
      <c r="O560" s="4"/>
    </row>
    <row r="561" spans="2:15" ht="16.5" customHeight="1" x14ac:dyDescent="0.3">
      <c r="B561" s="8" t="str">
        <f t="shared" si="59"/>
        <v/>
      </c>
      <c r="C561" s="9" t="str">
        <f>IF(Pay_Num&lt;&gt;"",DATE(YEAR(C560)+VLOOKUP(Interval,LoanLookup[],4,FALSE),MONTH(C560)+VLOOKUP(Interval,LoanLookup[],2,FALSE),DAY(C560)+VLOOKUP(Interval,LoanLookup[],3,FALSE)),"")</f>
        <v/>
      </c>
      <c r="D561" s="11" t="str">
        <f t="shared" si="55"/>
        <v/>
      </c>
      <c r="E561" s="14" t="str">
        <f t="shared" si="61"/>
        <v/>
      </c>
      <c r="F561" s="83" t="e">
        <f t="shared" si="56"/>
        <v>#VALUE!</v>
      </c>
      <c r="G561" s="83"/>
      <c r="H561" s="11" t="e">
        <f t="shared" si="57"/>
        <v>#VALUE!</v>
      </c>
      <c r="I561" s="11" t="str">
        <f t="shared" si="60"/>
        <v/>
      </c>
      <c r="J561" s="10" t="str">
        <f>IF(Pay_Num&lt;&gt;"",Beg_Bal*(Interest_Rate/VLOOKUP(Interval,LoanLookup[],5,FALSE)),"")</f>
        <v/>
      </c>
      <c r="K561" s="11" t="e">
        <f t="shared" si="58"/>
        <v>#VALUE!</v>
      </c>
      <c r="L561" s="65">
        <f>SUM($J$13:$J561)</f>
        <v>0</v>
      </c>
      <c r="M561" s="65"/>
      <c r="N561" s="65"/>
      <c r="O561" s="4"/>
    </row>
    <row r="562" spans="2:15" ht="16.5" customHeight="1" x14ac:dyDescent="0.3">
      <c r="B562" s="8" t="str">
        <f t="shared" si="59"/>
        <v/>
      </c>
      <c r="C562" s="9" t="str">
        <f>IF(Pay_Num&lt;&gt;"",DATE(YEAR(C561)+VLOOKUP(Interval,LoanLookup[],4,FALSE),MONTH(C561)+VLOOKUP(Interval,LoanLookup[],2,FALSE),DAY(C561)+VLOOKUP(Interval,LoanLookup[],3,FALSE)),"")</f>
        <v/>
      </c>
      <c r="D562" s="11" t="str">
        <f t="shared" si="55"/>
        <v/>
      </c>
      <c r="E562" s="14" t="str">
        <f t="shared" si="61"/>
        <v/>
      </c>
      <c r="F562" s="83" t="e">
        <f t="shared" si="56"/>
        <v>#VALUE!</v>
      </c>
      <c r="G562" s="83"/>
      <c r="H562" s="11" t="e">
        <f t="shared" si="57"/>
        <v>#VALUE!</v>
      </c>
      <c r="I562" s="11" t="str">
        <f t="shared" si="60"/>
        <v/>
      </c>
      <c r="J562" s="10" t="str">
        <f>IF(Pay_Num&lt;&gt;"",Beg_Bal*(Interest_Rate/VLOOKUP(Interval,LoanLookup[],5,FALSE)),"")</f>
        <v/>
      </c>
      <c r="K562" s="11" t="e">
        <f t="shared" si="58"/>
        <v>#VALUE!</v>
      </c>
      <c r="L562" s="65">
        <f>SUM($J$13:$J562)</f>
        <v>0</v>
      </c>
      <c r="M562" s="65"/>
      <c r="N562" s="65"/>
      <c r="O562" s="4"/>
    </row>
    <row r="563" spans="2:15" ht="16.5" customHeight="1" x14ac:dyDescent="0.3">
      <c r="B563" s="8" t="str">
        <f t="shared" si="59"/>
        <v/>
      </c>
      <c r="C563" s="9" t="str">
        <f>IF(Pay_Num&lt;&gt;"",DATE(YEAR(C562)+VLOOKUP(Interval,LoanLookup[],4,FALSE),MONTH(C562)+VLOOKUP(Interval,LoanLookup[],2,FALSE),DAY(C562)+VLOOKUP(Interval,LoanLookup[],3,FALSE)),"")</f>
        <v/>
      </c>
      <c r="D563" s="11" t="str">
        <f t="shared" si="55"/>
        <v/>
      </c>
      <c r="E563" s="14" t="str">
        <f t="shared" si="61"/>
        <v/>
      </c>
      <c r="F563" s="83" t="e">
        <f t="shared" si="56"/>
        <v>#VALUE!</v>
      </c>
      <c r="G563" s="83"/>
      <c r="H563" s="11" t="e">
        <f t="shared" si="57"/>
        <v>#VALUE!</v>
      </c>
      <c r="I563" s="11" t="str">
        <f t="shared" si="60"/>
        <v/>
      </c>
      <c r="J563" s="10" t="str">
        <f>IF(Pay_Num&lt;&gt;"",Beg_Bal*(Interest_Rate/VLOOKUP(Interval,LoanLookup[],5,FALSE)),"")</f>
        <v/>
      </c>
      <c r="K563" s="11" t="e">
        <f t="shared" si="58"/>
        <v>#VALUE!</v>
      </c>
      <c r="L563" s="65">
        <f>SUM($J$13:$J563)</f>
        <v>0</v>
      </c>
      <c r="M563" s="65"/>
      <c r="N563" s="65"/>
      <c r="O563" s="4"/>
    </row>
    <row r="564" spans="2:15" ht="16.5" customHeight="1" x14ac:dyDescent="0.3">
      <c r="B564" s="8" t="str">
        <f t="shared" si="59"/>
        <v/>
      </c>
      <c r="C564" s="9" t="str">
        <f>IF(Pay_Num&lt;&gt;"",DATE(YEAR(C563)+VLOOKUP(Interval,LoanLookup[],4,FALSE),MONTH(C563)+VLOOKUP(Interval,LoanLookup[],2,FALSE),DAY(C563)+VLOOKUP(Interval,LoanLookup[],3,FALSE)),"")</f>
        <v/>
      </c>
      <c r="D564" s="11" t="str">
        <f t="shared" si="55"/>
        <v/>
      </c>
      <c r="E564" s="14" t="str">
        <f t="shared" si="61"/>
        <v/>
      </c>
      <c r="F564" s="83" t="e">
        <f t="shared" si="56"/>
        <v>#VALUE!</v>
      </c>
      <c r="G564" s="83"/>
      <c r="H564" s="11" t="e">
        <f t="shared" si="57"/>
        <v>#VALUE!</v>
      </c>
      <c r="I564" s="11" t="str">
        <f t="shared" si="60"/>
        <v/>
      </c>
      <c r="J564" s="10" t="str">
        <f>IF(Pay_Num&lt;&gt;"",Beg_Bal*(Interest_Rate/VLOOKUP(Interval,LoanLookup[],5,FALSE)),"")</f>
        <v/>
      </c>
      <c r="K564" s="11" t="e">
        <f t="shared" si="58"/>
        <v>#VALUE!</v>
      </c>
      <c r="L564" s="65">
        <f>SUM($J$13:$J564)</f>
        <v>0</v>
      </c>
      <c r="M564" s="65"/>
      <c r="N564" s="65"/>
      <c r="O564" s="4"/>
    </row>
    <row r="565" spans="2:15" ht="16.5" customHeight="1" x14ac:dyDescent="0.3">
      <c r="B565" s="8" t="str">
        <f t="shared" si="59"/>
        <v/>
      </c>
      <c r="C565" s="9" t="str">
        <f>IF(Pay_Num&lt;&gt;"",DATE(YEAR(C564)+VLOOKUP(Interval,LoanLookup[],4,FALSE),MONTH(C564)+VLOOKUP(Interval,LoanLookup[],2,FALSE),DAY(C564)+VLOOKUP(Interval,LoanLookup[],3,FALSE)),"")</f>
        <v/>
      </c>
      <c r="D565" s="11" t="str">
        <f t="shared" si="55"/>
        <v/>
      </c>
      <c r="E565" s="14" t="str">
        <f t="shared" si="61"/>
        <v/>
      </c>
      <c r="F565" s="83" t="e">
        <f t="shared" si="56"/>
        <v>#VALUE!</v>
      </c>
      <c r="G565" s="83"/>
      <c r="H565" s="11" t="e">
        <f t="shared" si="57"/>
        <v>#VALUE!</v>
      </c>
      <c r="I565" s="11" t="str">
        <f t="shared" si="60"/>
        <v/>
      </c>
      <c r="J565" s="10" t="str">
        <f>IF(Pay_Num&lt;&gt;"",Beg_Bal*(Interest_Rate/VLOOKUP(Interval,LoanLookup[],5,FALSE)),"")</f>
        <v/>
      </c>
      <c r="K565" s="11" t="e">
        <f t="shared" si="58"/>
        <v>#VALUE!</v>
      </c>
      <c r="L565" s="65">
        <f>SUM($J$13:$J565)</f>
        <v>0</v>
      </c>
      <c r="M565" s="65"/>
      <c r="N565" s="65"/>
      <c r="O565" s="4"/>
    </row>
    <row r="566" spans="2:15" ht="16.5" customHeight="1" x14ac:dyDescent="0.3">
      <c r="B566" s="8" t="str">
        <f t="shared" si="59"/>
        <v/>
      </c>
      <c r="C566" s="9" t="str">
        <f>IF(Pay_Num&lt;&gt;"",DATE(YEAR(C565)+VLOOKUP(Interval,LoanLookup[],4,FALSE),MONTH(C565)+VLOOKUP(Interval,LoanLookup[],2,FALSE),DAY(C565)+VLOOKUP(Interval,LoanLookup[],3,FALSE)),"")</f>
        <v/>
      </c>
      <c r="D566" s="11" t="str">
        <f t="shared" ref="D566:D629" si="62">IF(Pay_Num&lt;&gt;"",K565,"")</f>
        <v/>
      </c>
      <c r="E566" s="14" t="str">
        <f t="shared" si="61"/>
        <v/>
      </c>
      <c r="F566" s="83" t="e">
        <f t="shared" si="56"/>
        <v>#VALUE!</v>
      </c>
      <c r="G566" s="83"/>
      <c r="H566" s="11" t="e">
        <f t="shared" si="57"/>
        <v>#VALUE!</v>
      </c>
      <c r="I566" s="11" t="str">
        <f t="shared" si="60"/>
        <v/>
      </c>
      <c r="J566" s="10" t="str">
        <f>IF(Pay_Num&lt;&gt;"",Beg_Bal*(Interest_Rate/VLOOKUP(Interval,LoanLookup[],5,FALSE)),"")</f>
        <v/>
      </c>
      <c r="K566" s="11" t="e">
        <f t="shared" si="58"/>
        <v>#VALUE!</v>
      </c>
      <c r="L566" s="65">
        <f>SUM($J$13:$J566)</f>
        <v>0</v>
      </c>
      <c r="M566" s="65"/>
      <c r="N566" s="65"/>
      <c r="O566" s="4"/>
    </row>
    <row r="567" spans="2:15" ht="16.5" customHeight="1" x14ac:dyDescent="0.3">
      <c r="B567" s="8" t="str">
        <f t="shared" si="59"/>
        <v/>
      </c>
      <c r="C567" s="9" t="str">
        <f>IF(Pay_Num&lt;&gt;"",DATE(YEAR(C566)+VLOOKUP(Interval,LoanLookup[],4,FALSE),MONTH(C566)+VLOOKUP(Interval,LoanLookup[],2,FALSE),DAY(C566)+VLOOKUP(Interval,LoanLookup[],3,FALSE)),"")</f>
        <v/>
      </c>
      <c r="D567" s="11" t="str">
        <f t="shared" si="62"/>
        <v/>
      </c>
      <c r="E567" s="14" t="str">
        <f t="shared" si="61"/>
        <v/>
      </c>
      <c r="F567" s="83" t="e">
        <f t="shared" si="56"/>
        <v>#VALUE!</v>
      </c>
      <c r="G567" s="83"/>
      <c r="H567" s="11" t="e">
        <f t="shared" si="57"/>
        <v>#VALUE!</v>
      </c>
      <c r="I567" s="11" t="str">
        <f t="shared" si="60"/>
        <v/>
      </c>
      <c r="J567" s="10" t="str">
        <f>IF(Pay_Num&lt;&gt;"",Beg_Bal*(Interest_Rate/VLOOKUP(Interval,LoanLookup[],5,FALSE)),"")</f>
        <v/>
      </c>
      <c r="K567" s="11" t="e">
        <f t="shared" si="58"/>
        <v>#VALUE!</v>
      </c>
      <c r="L567" s="65">
        <f>SUM($J$13:$J567)</f>
        <v>0</v>
      </c>
      <c r="M567" s="65"/>
      <c r="N567" s="65"/>
      <c r="O567" s="4"/>
    </row>
    <row r="568" spans="2:15" ht="16.5" customHeight="1" x14ac:dyDescent="0.3">
      <c r="B568" s="8" t="str">
        <f t="shared" si="59"/>
        <v/>
      </c>
      <c r="C568" s="9" t="str">
        <f>IF(Pay_Num&lt;&gt;"",DATE(YEAR(C567)+VLOOKUP(Interval,LoanLookup[],4,FALSE),MONTH(C567)+VLOOKUP(Interval,LoanLookup[],2,FALSE),DAY(C567)+VLOOKUP(Interval,LoanLookup[],3,FALSE)),"")</f>
        <v/>
      </c>
      <c r="D568" s="11" t="str">
        <f t="shared" si="62"/>
        <v/>
      </c>
      <c r="E568" s="14" t="str">
        <f t="shared" si="61"/>
        <v/>
      </c>
      <c r="F568" s="83" t="e">
        <f t="shared" si="56"/>
        <v>#VALUE!</v>
      </c>
      <c r="G568" s="83"/>
      <c r="H568" s="11" t="e">
        <f t="shared" si="57"/>
        <v>#VALUE!</v>
      </c>
      <c r="I568" s="11" t="str">
        <f t="shared" si="60"/>
        <v/>
      </c>
      <c r="J568" s="10" t="str">
        <f>IF(Pay_Num&lt;&gt;"",Beg_Bal*(Interest_Rate/VLOOKUP(Interval,LoanLookup[],5,FALSE)),"")</f>
        <v/>
      </c>
      <c r="K568" s="11" t="e">
        <f t="shared" si="58"/>
        <v>#VALUE!</v>
      </c>
      <c r="L568" s="65">
        <f>SUM($J$13:$J568)</f>
        <v>0</v>
      </c>
      <c r="M568" s="65"/>
      <c r="N568" s="65"/>
      <c r="O568" s="4"/>
    </row>
    <row r="569" spans="2:15" ht="16.5" customHeight="1" x14ac:dyDescent="0.3">
      <c r="B569" s="8" t="str">
        <f t="shared" si="59"/>
        <v/>
      </c>
      <c r="C569" s="9" t="str">
        <f>IF(Pay_Num&lt;&gt;"",DATE(YEAR(C568)+VLOOKUP(Interval,LoanLookup[],4,FALSE),MONTH(C568)+VLOOKUP(Interval,LoanLookup[],2,FALSE),DAY(C568)+VLOOKUP(Interval,LoanLookup[],3,FALSE)),"")</f>
        <v/>
      </c>
      <c r="D569" s="11" t="str">
        <f t="shared" si="62"/>
        <v/>
      </c>
      <c r="E569" s="14" t="str">
        <f t="shared" si="61"/>
        <v/>
      </c>
      <c r="F569" s="83" t="e">
        <f t="shared" si="56"/>
        <v>#VALUE!</v>
      </c>
      <c r="G569" s="83"/>
      <c r="H569" s="11" t="e">
        <f t="shared" si="57"/>
        <v>#VALUE!</v>
      </c>
      <c r="I569" s="11" t="str">
        <f t="shared" si="60"/>
        <v/>
      </c>
      <c r="J569" s="10" t="str">
        <f>IF(Pay_Num&lt;&gt;"",Beg_Bal*(Interest_Rate/VLOOKUP(Interval,LoanLookup[],5,FALSE)),"")</f>
        <v/>
      </c>
      <c r="K569" s="11" t="e">
        <f t="shared" si="58"/>
        <v>#VALUE!</v>
      </c>
      <c r="L569" s="65">
        <f>SUM($J$13:$J569)</f>
        <v>0</v>
      </c>
      <c r="M569" s="65"/>
      <c r="N569" s="65"/>
      <c r="O569" s="4"/>
    </row>
    <row r="570" spans="2:15" ht="16.5" customHeight="1" x14ac:dyDescent="0.3">
      <c r="B570" s="8" t="str">
        <f t="shared" si="59"/>
        <v/>
      </c>
      <c r="C570" s="9" t="str">
        <f>IF(Pay_Num&lt;&gt;"",DATE(YEAR(C569)+VLOOKUP(Interval,LoanLookup[],4,FALSE),MONTH(C569)+VLOOKUP(Interval,LoanLookup[],2,FALSE),DAY(C569)+VLOOKUP(Interval,LoanLookup[],3,FALSE)),"")</f>
        <v/>
      </c>
      <c r="D570" s="11" t="str">
        <f t="shared" si="62"/>
        <v/>
      </c>
      <c r="E570" s="14" t="str">
        <f t="shared" si="61"/>
        <v/>
      </c>
      <c r="F570" s="83" t="e">
        <f t="shared" si="56"/>
        <v>#VALUE!</v>
      </c>
      <c r="G570" s="83"/>
      <c r="H570" s="11" t="e">
        <f t="shared" si="57"/>
        <v>#VALUE!</v>
      </c>
      <c r="I570" s="11" t="str">
        <f t="shared" si="60"/>
        <v/>
      </c>
      <c r="J570" s="10" t="str">
        <f>IF(Pay_Num&lt;&gt;"",Beg_Bal*(Interest_Rate/VLOOKUP(Interval,LoanLookup[],5,FALSE)),"")</f>
        <v/>
      </c>
      <c r="K570" s="11" t="e">
        <f t="shared" si="58"/>
        <v>#VALUE!</v>
      </c>
      <c r="L570" s="65">
        <f>SUM($J$13:$J570)</f>
        <v>0</v>
      </c>
      <c r="M570" s="65"/>
      <c r="N570" s="65"/>
      <c r="O570" s="4"/>
    </row>
    <row r="571" spans="2:15" ht="16.5" customHeight="1" x14ac:dyDescent="0.3">
      <c r="B571" s="8" t="str">
        <f t="shared" si="59"/>
        <v/>
      </c>
      <c r="C571" s="9" t="str">
        <f>IF(Pay_Num&lt;&gt;"",DATE(YEAR(C570)+VLOOKUP(Interval,LoanLookup[],4,FALSE),MONTH(C570)+VLOOKUP(Interval,LoanLookup[],2,FALSE),DAY(C570)+VLOOKUP(Interval,LoanLookup[],3,FALSE)),"")</f>
        <v/>
      </c>
      <c r="D571" s="11" t="str">
        <f t="shared" si="62"/>
        <v/>
      </c>
      <c r="E571" s="14" t="str">
        <f t="shared" si="61"/>
        <v/>
      </c>
      <c r="F571" s="83" t="e">
        <f t="shared" si="56"/>
        <v>#VALUE!</v>
      </c>
      <c r="G571" s="83"/>
      <c r="H571" s="11" t="e">
        <f t="shared" si="57"/>
        <v>#VALUE!</v>
      </c>
      <c r="I571" s="11" t="str">
        <f t="shared" si="60"/>
        <v/>
      </c>
      <c r="J571" s="10" t="str">
        <f>IF(Pay_Num&lt;&gt;"",Beg_Bal*(Interest_Rate/VLOOKUP(Interval,LoanLookup[],5,FALSE)),"")</f>
        <v/>
      </c>
      <c r="K571" s="11" t="e">
        <f t="shared" si="58"/>
        <v>#VALUE!</v>
      </c>
      <c r="L571" s="65">
        <f>SUM($J$13:$J571)</f>
        <v>0</v>
      </c>
      <c r="M571" s="65"/>
      <c r="N571" s="65"/>
      <c r="O571" s="4"/>
    </row>
    <row r="572" spans="2:15" ht="16.5" customHeight="1" x14ac:dyDescent="0.3">
      <c r="B572" s="8" t="str">
        <f t="shared" si="59"/>
        <v/>
      </c>
      <c r="C572" s="9" t="str">
        <f>IF(Pay_Num&lt;&gt;"",DATE(YEAR(C571)+VLOOKUP(Interval,LoanLookup[],4,FALSE),MONTH(C571)+VLOOKUP(Interval,LoanLookup[],2,FALSE),DAY(C571)+VLOOKUP(Interval,LoanLookup[],3,FALSE)),"")</f>
        <v/>
      </c>
      <c r="D572" s="11" t="str">
        <f t="shared" si="62"/>
        <v/>
      </c>
      <c r="E572" s="14" t="str">
        <f t="shared" si="61"/>
        <v/>
      </c>
      <c r="F572" s="83" t="e">
        <f t="shared" si="56"/>
        <v>#VALUE!</v>
      </c>
      <c r="G572" s="83"/>
      <c r="H572" s="11" t="e">
        <f t="shared" si="57"/>
        <v>#VALUE!</v>
      </c>
      <c r="I572" s="11" t="str">
        <f t="shared" si="60"/>
        <v/>
      </c>
      <c r="J572" s="10" t="str">
        <f>IF(Pay_Num&lt;&gt;"",Beg_Bal*(Interest_Rate/VLOOKUP(Interval,LoanLookup[],5,FALSE)),"")</f>
        <v/>
      </c>
      <c r="K572" s="11" t="e">
        <f t="shared" si="58"/>
        <v>#VALUE!</v>
      </c>
      <c r="L572" s="65">
        <f>SUM($J$13:$J572)</f>
        <v>0</v>
      </c>
      <c r="M572" s="65"/>
      <c r="N572" s="65"/>
      <c r="O572" s="4"/>
    </row>
    <row r="573" spans="2:15" ht="16.5" customHeight="1" x14ac:dyDescent="0.3">
      <c r="B573" s="8" t="str">
        <f t="shared" si="59"/>
        <v/>
      </c>
      <c r="C573" s="9" t="str">
        <f>IF(Pay_Num&lt;&gt;"",DATE(YEAR(C572)+VLOOKUP(Interval,LoanLookup[],4,FALSE),MONTH(C572)+VLOOKUP(Interval,LoanLookup[],2,FALSE),DAY(C572)+VLOOKUP(Interval,LoanLookup[],3,FALSE)),"")</f>
        <v/>
      </c>
      <c r="D573" s="11" t="str">
        <f t="shared" si="62"/>
        <v/>
      </c>
      <c r="E573" s="14" t="str">
        <f t="shared" si="61"/>
        <v/>
      </c>
      <c r="F573" s="83" t="e">
        <f t="shared" si="56"/>
        <v>#VALUE!</v>
      </c>
      <c r="G573" s="83"/>
      <c r="H573" s="11" t="e">
        <f t="shared" si="57"/>
        <v>#VALUE!</v>
      </c>
      <c r="I573" s="11" t="str">
        <f t="shared" si="60"/>
        <v/>
      </c>
      <c r="J573" s="10" t="str">
        <f>IF(Pay_Num&lt;&gt;"",Beg_Bal*(Interest_Rate/VLOOKUP(Interval,LoanLookup[],5,FALSE)),"")</f>
        <v/>
      </c>
      <c r="K573" s="11" t="e">
        <f t="shared" si="58"/>
        <v>#VALUE!</v>
      </c>
      <c r="L573" s="65">
        <f>SUM($J$13:$J573)</f>
        <v>0</v>
      </c>
      <c r="M573" s="65"/>
      <c r="N573" s="65"/>
      <c r="O573" s="4"/>
    </row>
    <row r="574" spans="2:15" ht="16.5" customHeight="1" x14ac:dyDescent="0.3">
      <c r="B574" s="8" t="str">
        <f t="shared" si="59"/>
        <v/>
      </c>
      <c r="C574" s="9" t="str">
        <f>IF(Pay_Num&lt;&gt;"",DATE(YEAR(C573)+VLOOKUP(Interval,LoanLookup[],4,FALSE),MONTH(C573)+VLOOKUP(Interval,LoanLookup[],2,FALSE),DAY(C573)+VLOOKUP(Interval,LoanLookup[],3,FALSE)),"")</f>
        <v/>
      </c>
      <c r="D574" s="11" t="str">
        <f t="shared" si="62"/>
        <v/>
      </c>
      <c r="E574" s="14" t="str">
        <f t="shared" si="61"/>
        <v/>
      </c>
      <c r="F574" s="83" t="e">
        <f t="shared" si="56"/>
        <v>#VALUE!</v>
      </c>
      <c r="G574" s="83"/>
      <c r="H574" s="11" t="e">
        <f t="shared" si="57"/>
        <v>#VALUE!</v>
      </c>
      <c r="I574" s="11" t="str">
        <f t="shared" si="60"/>
        <v/>
      </c>
      <c r="J574" s="10" t="str">
        <f>IF(Pay_Num&lt;&gt;"",Beg_Bal*(Interest_Rate/VLOOKUP(Interval,LoanLookup[],5,FALSE)),"")</f>
        <v/>
      </c>
      <c r="K574" s="11" t="e">
        <f t="shared" si="58"/>
        <v>#VALUE!</v>
      </c>
      <c r="L574" s="65">
        <f>SUM($J$13:$J574)</f>
        <v>0</v>
      </c>
      <c r="M574" s="65"/>
      <c r="N574" s="65"/>
      <c r="O574" s="4"/>
    </row>
    <row r="575" spans="2:15" ht="16.5" customHeight="1" x14ac:dyDescent="0.3">
      <c r="B575" s="8" t="str">
        <f t="shared" si="59"/>
        <v/>
      </c>
      <c r="C575" s="9" t="str">
        <f>IF(Pay_Num&lt;&gt;"",DATE(YEAR(C574)+VLOOKUP(Interval,LoanLookup[],4,FALSE),MONTH(C574)+VLOOKUP(Interval,LoanLookup[],2,FALSE),DAY(C574)+VLOOKUP(Interval,LoanLookup[],3,FALSE)),"")</f>
        <v/>
      </c>
      <c r="D575" s="11" t="str">
        <f t="shared" si="62"/>
        <v/>
      </c>
      <c r="E575" s="14" t="str">
        <f t="shared" si="61"/>
        <v/>
      </c>
      <c r="F575" s="83" t="e">
        <f t="shared" si="56"/>
        <v>#VALUE!</v>
      </c>
      <c r="G575" s="83"/>
      <c r="H575" s="11" t="e">
        <f t="shared" si="57"/>
        <v>#VALUE!</v>
      </c>
      <c r="I575" s="11" t="str">
        <f t="shared" si="60"/>
        <v/>
      </c>
      <c r="J575" s="10" t="str">
        <f>IF(Pay_Num&lt;&gt;"",Beg_Bal*(Interest_Rate/VLOOKUP(Interval,LoanLookup[],5,FALSE)),"")</f>
        <v/>
      </c>
      <c r="K575" s="11" t="e">
        <f t="shared" si="58"/>
        <v>#VALUE!</v>
      </c>
      <c r="L575" s="65">
        <f>SUM($J$13:$J575)</f>
        <v>0</v>
      </c>
      <c r="M575" s="65"/>
      <c r="N575" s="65"/>
      <c r="O575" s="4"/>
    </row>
    <row r="576" spans="2:15" ht="16.5" customHeight="1" x14ac:dyDescent="0.3">
      <c r="B576" s="8" t="str">
        <f t="shared" si="59"/>
        <v/>
      </c>
      <c r="C576" s="9" t="str">
        <f>IF(Pay_Num&lt;&gt;"",DATE(YEAR(C575)+VLOOKUP(Interval,LoanLookup[],4,FALSE),MONTH(C575)+VLOOKUP(Interval,LoanLookup[],2,FALSE),DAY(C575)+VLOOKUP(Interval,LoanLookup[],3,FALSE)),"")</f>
        <v/>
      </c>
      <c r="D576" s="11" t="str">
        <f t="shared" si="62"/>
        <v/>
      </c>
      <c r="E576" s="14" t="str">
        <f t="shared" si="61"/>
        <v/>
      </c>
      <c r="F576" s="83" t="e">
        <f t="shared" si="56"/>
        <v>#VALUE!</v>
      </c>
      <c r="G576" s="83"/>
      <c r="H576" s="11" t="e">
        <f t="shared" si="57"/>
        <v>#VALUE!</v>
      </c>
      <c r="I576" s="11" t="str">
        <f t="shared" si="60"/>
        <v/>
      </c>
      <c r="J576" s="10" t="str">
        <f>IF(Pay_Num&lt;&gt;"",Beg_Bal*(Interest_Rate/VLOOKUP(Interval,LoanLookup[],5,FALSE)),"")</f>
        <v/>
      </c>
      <c r="K576" s="11" t="e">
        <f t="shared" si="58"/>
        <v>#VALUE!</v>
      </c>
      <c r="L576" s="65">
        <f>SUM($J$13:$J576)</f>
        <v>0</v>
      </c>
      <c r="M576" s="65"/>
      <c r="N576" s="65"/>
      <c r="O576" s="4"/>
    </row>
    <row r="577" spans="2:15" ht="16.5" customHeight="1" x14ac:dyDescent="0.3">
      <c r="B577" s="8" t="str">
        <f t="shared" si="59"/>
        <v/>
      </c>
      <c r="C577" s="9" t="str">
        <f>IF(Pay_Num&lt;&gt;"",DATE(YEAR(C576)+VLOOKUP(Interval,LoanLookup[],4,FALSE),MONTH(C576)+VLOOKUP(Interval,LoanLookup[],2,FALSE),DAY(C576)+VLOOKUP(Interval,LoanLookup[],3,FALSE)),"")</f>
        <v/>
      </c>
      <c r="D577" s="11" t="str">
        <f t="shared" si="62"/>
        <v/>
      </c>
      <c r="E577" s="14" t="str">
        <f t="shared" si="61"/>
        <v/>
      </c>
      <c r="F577" s="83" t="e">
        <f t="shared" si="56"/>
        <v>#VALUE!</v>
      </c>
      <c r="G577" s="83"/>
      <c r="H577" s="11" t="e">
        <f t="shared" si="57"/>
        <v>#VALUE!</v>
      </c>
      <c r="I577" s="11" t="str">
        <f t="shared" si="60"/>
        <v/>
      </c>
      <c r="J577" s="10" t="str">
        <f>IF(Pay_Num&lt;&gt;"",Beg_Bal*(Interest_Rate/VLOOKUP(Interval,LoanLookup[],5,FALSE)),"")</f>
        <v/>
      </c>
      <c r="K577" s="11" t="e">
        <f t="shared" si="58"/>
        <v>#VALUE!</v>
      </c>
      <c r="L577" s="65">
        <f>SUM($J$13:$J577)</f>
        <v>0</v>
      </c>
      <c r="M577" s="65"/>
      <c r="N577" s="65"/>
      <c r="O577" s="4"/>
    </row>
    <row r="578" spans="2:15" ht="16.5" customHeight="1" x14ac:dyDescent="0.3">
      <c r="B578" s="8" t="str">
        <f t="shared" si="59"/>
        <v/>
      </c>
      <c r="C578" s="9" t="str">
        <f>IF(Pay_Num&lt;&gt;"",DATE(YEAR(C577)+VLOOKUP(Interval,LoanLookup[],4,FALSE),MONTH(C577)+VLOOKUP(Interval,LoanLookup[],2,FALSE),DAY(C577)+VLOOKUP(Interval,LoanLookup[],3,FALSE)),"")</f>
        <v/>
      </c>
      <c r="D578" s="11" t="str">
        <f t="shared" si="62"/>
        <v/>
      </c>
      <c r="E578" s="14" t="str">
        <f t="shared" si="61"/>
        <v/>
      </c>
      <c r="F578" s="83" t="e">
        <f t="shared" si="56"/>
        <v>#VALUE!</v>
      </c>
      <c r="G578" s="83"/>
      <c r="H578" s="11" t="e">
        <f t="shared" si="57"/>
        <v>#VALUE!</v>
      </c>
      <c r="I578" s="11" t="str">
        <f t="shared" si="60"/>
        <v/>
      </c>
      <c r="J578" s="10" t="str">
        <f>IF(Pay_Num&lt;&gt;"",Beg_Bal*(Interest_Rate/VLOOKUP(Interval,LoanLookup[],5,FALSE)),"")</f>
        <v/>
      </c>
      <c r="K578" s="11" t="e">
        <f t="shared" si="58"/>
        <v>#VALUE!</v>
      </c>
      <c r="L578" s="65">
        <f>SUM($J$13:$J578)</f>
        <v>0</v>
      </c>
      <c r="M578" s="65"/>
      <c r="N578" s="65"/>
      <c r="O578" s="4"/>
    </row>
    <row r="579" spans="2:15" ht="16.5" customHeight="1" x14ac:dyDescent="0.3">
      <c r="B579" s="8" t="str">
        <f t="shared" si="59"/>
        <v/>
      </c>
      <c r="C579" s="9" t="str">
        <f>IF(Pay_Num&lt;&gt;"",DATE(YEAR(C578)+VLOOKUP(Interval,LoanLookup[],4,FALSE),MONTH(C578)+VLOOKUP(Interval,LoanLookup[],2,FALSE),DAY(C578)+VLOOKUP(Interval,LoanLookup[],3,FALSE)),"")</f>
        <v/>
      </c>
      <c r="D579" s="11" t="str">
        <f t="shared" si="62"/>
        <v/>
      </c>
      <c r="E579" s="14" t="str">
        <f t="shared" si="61"/>
        <v/>
      </c>
      <c r="F579" s="83" t="e">
        <f t="shared" si="56"/>
        <v>#VALUE!</v>
      </c>
      <c r="G579" s="83"/>
      <c r="H579" s="11" t="e">
        <f t="shared" si="57"/>
        <v>#VALUE!</v>
      </c>
      <c r="I579" s="11" t="str">
        <f t="shared" si="60"/>
        <v/>
      </c>
      <c r="J579" s="10" t="str">
        <f>IF(Pay_Num&lt;&gt;"",Beg_Bal*(Interest_Rate/VLOOKUP(Interval,LoanLookup[],5,FALSE)),"")</f>
        <v/>
      </c>
      <c r="K579" s="11" t="e">
        <f t="shared" si="58"/>
        <v>#VALUE!</v>
      </c>
      <c r="L579" s="65">
        <f>SUM($J$13:$J579)</f>
        <v>0</v>
      </c>
      <c r="M579" s="65"/>
      <c r="N579" s="65"/>
      <c r="O579" s="4"/>
    </row>
    <row r="580" spans="2:15" ht="16.5" customHeight="1" x14ac:dyDescent="0.3">
      <c r="B580" s="8" t="str">
        <f t="shared" si="59"/>
        <v/>
      </c>
      <c r="C580" s="9" t="str">
        <f>IF(Pay_Num&lt;&gt;"",DATE(YEAR(C579)+VLOOKUP(Interval,LoanLookup[],4,FALSE),MONTH(C579)+VLOOKUP(Interval,LoanLookup[],2,FALSE),DAY(C579)+VLOOKUP(Interval,LoanLookup[],3,FALSE)),"")</f>
        <v/>
      </c>
      <c r="D580" s="11" t="str">
        <f t="shared" si="62"/>
        <v/>
      </c>
      <c r="E580" s="14" t="str">
        <f t="shared" si="61"/>
        <v/>
      </c>
      <c r="F580" s="83" t="e">
        <f t="shared" si="56"/>
        <v>#VALUE!</v>
      </c>
      <c r="G580" s="83"/>
      <c r="H580" s="11" t="e">
        <f t="shared" si="57"/>
        <v>#VALUE!</v>
      </c>
      <c r="I580" s="11" t="str">
        <f t="shared" si="60"/>
        <v/>
      </c>
      <c r="J580" s="10" t="str">
        <f>IF(Pay_Num&lt;&gt;"",Beg_Bal*(Interest_Rate/VLOOKUP(Interval,LoanLookup[],5,FALSE)),"")</f>
        <v/>
      </c>
      <c r="K580" s="11" t="e">
        <f t="shared" si="58"/>
        <v>#VALUE!</v>
      </c>
      <c r="L580" s="65">
        <f>SUM($J$13:$J580)</f>
        <v>0</v>
      </c>
      <c r="M580" s="65"/>
      <c r="N580" s="65"/>
      <c r="O580" s="4"/>
    </row>
    <row r="581" spans="2:15" ht="16.5" customHeight="1" x14ac:dyDescent="0.3">
      <c r="B581" s="8" t="str">
        <f t="shared" si="59"/>
        <v/>
      </c>
      <c r="C581" s="9" t="str">
        <f>IF(Pay_Num&lt;&gt;"",DATE(YEAR(C580)+VLOOKUP(Interval,LoanLookup[],4,FALSE),MONTH(C580)+VLOOKUP(Interval,LoanLookup[],2,FALSE),DAY(C580)+VLOOKUP(Interval,LoanLookup[],3,FALSE)),"")</f>
        <v/>
      </c>
      <c r="D581" s="11" t="str">
        <f t="shared" si="62"/>
        <v/>
      </c>
      <c r="E581" s="14" t="str">
        <f t="shared" si="61"/>
        <v/>
      </c>
      <c r="F581" s="83" t="e">
        <f t="shared" si="56"/>
        <v>#VALUE!</v>
      </c>
      <c r="G581" s="83"/>
      <c r="H581" s="11" t="e">
        <f t="shared" si="57"/>
        <v>#VALUE!</v>
      </c>
      <c r="I581" s="11" t="str">
        <f t="shared" si="60"/>
        <v/>
      </c>
      <c r="J581" s="10" t="str">
        <f>IF(Pay_Num&lt;&gt;"",Beg_Bal*(Interest_Rate/VLOOKUP(Interval,LoanLookup[],5,FALSE)),"")</f>
        <v/>
      </c>
      <c r="K581" s="11" t="e">
        <f t="shared" si="58"/>
        <v>#VALUE!</v>
      </c>
      <c r="L581" s="65">
        <f>SUM($J$13:$J581)</f>
        <v>0</v>
      </c>
      <c r="M581" s="65"/>
      <c r="N581" s="65"/>
      <c r="O581" s="4"/>
    </row>
    <row r="582" spans="2:15" ht="16.5" customHeight="1" x14ac:dyDescent="0.3">
      <c r="B582" s="8" t="str">
        <f t="shared" si="59"/>
        <v/>
      </c>
      <c r="C582" s="9" t="str">
        <f>IF(Pay_Num&lt;&gt;"",DATE(YEAR(C581)+VLOOKUP(Interval,LoanLookup[],4,FALSE),MONTH(C581)+VLOOKUP(Interval,LoanLookup[],2,FALSE),DAY(C581)+VLOOKUP(Interval,LoanLookup[],3,FALSE)),"")</f>
        <v/>
      </c>
      <c r="D582" s="11" t="str">
        <f t="shared" si="62"/>
        <v/>
      </c>
      <c r="E582" s="14" t="str">
        <f t="shared" si="61"/>
        <v/>
      </c>
      <c r="F582" s="83" t="e">
        <f t="shared" si="56"/>
        <v>#VALUE!</v>
      </c>
      <c r="G582" s="83"/>
      <c r="H582" s="11" t="e">
        <f t="shared" si="57"/>
        <v>#VALUE!</v>
      </c>
      <c r="I582" s="11" t="str">
        <f t="shared" si="60"/>
        <v/>
      </c>
      <c r="J582" s="10" t="str">
        <f>IF(Pay_Num&lt;&gt;"",Beg_Bal*(Interest_Rate/VLOOKUP(Interval,LoanLookup[],5,FALSE)),"")</f>
        <v/>
      </c>
      <c r="K582" s="11" t="e">
        <f t="shared" si="58"/>
        <v>#VALUE!</v>
      </c>
      <c r="L582" s="65">
        <f>SUM($J$13:$J582)</f>
        <v>0</v>
      </c>
      <c r="M582" s="65"/>
      <c r="N582" s="65"/>
      <c r="O582" s="4"/>
    </row>
    <row r="583" spans="2:15" ht="16.5" customHeight="1" x14ac:dyDescent="0.3">
      <c r="B583" s="8" t="str">
        <f t="shared" si="59"/>
        <v/>
      </c>
      <c r="C583" s="9" t="str">
        <f>IF(Pay_Num&lt;&gt;"",DATE(YEAR(C582)+VLOOKUP(Interval,LoanLookup[],4,FALSE),MONTH(C582)+VLOOKUP(Interval,LoanLookup[],2,FALSE),DAY(C582)+VLOOKUP(Interval,LoanLookup[],3,FALSE)),"")</f>
        <v/>
      </c>
      <c r="D583" s="11" t="str">
        <f t="shared" si="62"/>
        <v/>
      </c>
      <c r="E583" s="14" t="str">
        <f t="shared" si="61"/>
        <v/>
      </c>
      <c r="F583" s="83" t="e">
        <f t="shared" si="56"/>
        <v>#VALUE!</v>
      </c>
      <c r="G583" s="83"/>
      <c r="H583" s="11" t="e">
        <f t="shared" si="57"/>
        <v>#VALUE!</v>
      </c>
      <c r="I583" s="11" t="str">
        <f t="shared" si="60"/>
        <v/>
      </c>
      <c r="J583" s="10" t="str">
        <f>IF(Pay_Num&lt;&gt;"",Beg_Bal*(Interest_Rate/VLOOKUP(Interval,LoanLookup[],5,FALSE)),"")</f>
        <v/>
      </c>
      <c r="K583" s="11" t="e">
        <f t="shared" si="58"/>
        <v>#VALUE!</v>
      </c>
      <c r="L583" s="65">
        <f>SUM($J$13:$J583)</f>
        <v>0</v>
      </c>
      <c r="M583" s="65"/>
      <c r="N583" s="65"/>
      <c r="O583" s="4"/>
    </row>
    <row r="584" spans="2:15" ht="16.5" customHeight="1" x14ac:dyDescent="0.3">
      <c r="B584" s="8" t="str">
        <f t="shared" si="59"/>
        <v/>
      </c>
      <c r="C584" s="9" t="str">
        <f>IF(Pay_Num&lt;&gt;"",DATE(YEAR(C583)+VLOOKUP(Interval,LoanLookup[],4,FALSE),MONTH(C583)+VLOOKUP(Interval,LoanLookup[],2,FALSE),DAY(C583)+VLOOKUP(Interval,LoanLookup[],3,FALSE)),"")</f>
        <v/>
      </c>
      <c r="D584" s="11" t="str">
        <f t="shared" si="62"/>
        <v/>
      </c>
      <c r="E584" s="14" t="str">
        <f t="shared" si="61"/>
        <v/>
      </c>
      <c r="F584" s="83" t="e">
        <f t="shared" si="56"/>
        <v>#VALUE!</v>
      </c>
      <c r="G584" s="83"/>
      <c r="H584" s="11" t="e">
        <f t="shared" si="57"/>
        <v>#VALUE!</v>
      </c>
      <c r="I584" s="11" t="str">
        <f t="shared" si="60"/>
        <v/>
      </c>
      <c r="J584" s="10" t="str">
        <f>IF(Pay_Num&lt;&gt;"",Beg_Bal*(Interest_Rate/VLOOKUP(Interval,LoanLookup[],5,FALSE)),"")</f>
        <v/>
      </c>
      <c r="K584" s="11" t="e">
        <f t="shared" si="58"/>
        <v>#VALUE!</v>
      </c>
      <c r="L584" s="65">
        <f>SUM($J$13:$J584)</f>
        <v>0</v>
      </c>
      <c r="M584" s="65"/>
      <c r="N584" s="65"/>
      <c r="O584" s="4"/>
    </row>
    <row r="585" spans="2:15" ht="16.5" customHeight="1" x14ac:dyDescent="0.3">
      <c r="B585" s="8" t="str">
        <f t="shared" si="59"/>
        <v/>
      </c>
      <c r="C585" s="9" t="str">
        <f>IF(Pay_Num&lt;&gt;"",DATE(YEAR(C584)+VLOOKUP(Interval,LoanLookup[],4,FALSE),MONTH(C584)+VLOOKUP(Interval,LoanLookup[],2,FALSE),DAY(C584)+VLOOKUP(Interval,LoanLookup[],3,FALSE)),"")</f>
        <v/>
      </c>
      <c r="D585" s="11" t="str">
        <f t="shared" si="62"/>
        <v/>
      </c>
      <c r="E585" s="14" t="str">
        <f t="shared" si="61"/>
        <v/>
      </c>
      <c r="F585" s="83" t="e">
        <f t="shared" si="56"/>
        <v>#VALUE!</v>
      </c>
      <c r="G585" s="83"/>
      <c r="H585" s="11" t="e">
        <f t="shared" si="57"/>
        <v>#VALUE!</v>
      </c>
      <c r="I585" s="11" t="str">
        <f t="shared" si="60"/>
        <v/>
      </c>
      <c r="J585" s="10" t="str">
        <f>IF(Pay_Num&lt;&gt;"",Beg_Bal*(Interest_Rate/VLOOKUP(Interval,LoanLookup[],5,FALSE)),"")</f>
        <v/>
      </c>
      <c r="K585" s="11" t="e">
        <f t="shared" si="58"/>
        <v>#VALUE!</v>
      </c>
      <c r="L585" s="65">
        <f>SUM($J$13:$J585)</f>
        <v>0</v>
      </c>
      <c r="M585" s="65"/>
      <c r="N585" s="65"/>
      <c r="O585" s="4"/>
    </row>
    <row r="586" spans="2:15" ht="16.5" customHeight="1" x14ac:dyDescent="0.3">
      <c r="B586" s="8" t="str">
        <f t="shared" si="59"/>
        <v/>
      </c>
      <c r="C586" s="9" t="str">
        <f>IF(Pay_Num&lt;&gt;"",DATE(YEAR(C585)+VLOOKUP(Interval,LoanLookup[],4,FALSE),MONTH(C585)+VLOOKUP(Interval,LoanLookup[],2,FALSE),DAY(C585)+VLOOKUP(Interval,LoanLookup[],3,FALSE)),"")</f>
        <v/>
      </c>
      <c r="D586" s="11" t="str">
        <f t="shared" si="62"/>
        <v/>
      </c>
      <c r="E586" s="14" t="str">
        <f t="shared" si="61"/>
        <v/>
      </c>
      <c r="F586" s="83" t="e">
        <f t="shared" si="56"/>
        <v>#VALUE!</v>
      </c>
      <c r="G586" s="83"/>
      <c r="H586" s="11" t="e">
        <f t="shared" si="57"/>
        <v>#VALUE!</v>
      </c>
      <c r="I586" s="11" t="str">
        <f t="shared" si="60"/>
        <v/>
      </c>
      <c r="J586" s="10" t="str">
        <f>IF(Pay_Num&lt;&gt;"",Beg_Bal*(Interest_Rate/VLOOKUP(Interval,LoanLookup[],5,FALSE)),"")</f>
        <v/>
      </c>
      <c r="K586" s="11" t="e">
        <f t="shared" si="58"/>
        <v>#VALUE!</v>
      </c>
      <c r="L586" s="65">
        <f>SUM($J$13:$J586)</f>
        <v>0</v>
      </c>
      <c r="M586" s="65"/>
      <c r="N586" s="65"/>
      <c r="O586" s="4"/>
    </row>
    <row r="587" spans="2:15" ht="16.5" customHeight="1" x14ac:dyDescent="0.3">
      <c r="B587" s="8" t="str">
        <f t="shared" si="59"/>
        <v/>
      </c>
      <c r="C587" s="9" t="str">
        <f>IF(Pay_Num&lt;&gt;"",DATE(YEAR(C586)+VLOOKUP(Interval,LoanLookup[],4,FALSE),MONTH(C586)+VLOOKUP(Interval,LoanLookup[],2,FALSE),DAY(C586)+VLOOKUP(Interval,LoanLookup[],3,FALSE)),"")</f>
        <v/>
      </c>
      <c r="D587" s="11" t="str">
        <f t="shared" si="62"/>
        <v/>
      </c>
      <c r="E587" s="14" t="str">
        <f t="shared" si="61"/>
        <v/>
      </c>
      <c r="F587" s="83" t="e">
        <f t="shared" si="56"/>
        <v>#VALUE!</v>
      </c>
      <c r="G587" s="83"/>
      <c r="H587" s="11" t="e">
        <f t="shared" si="57"/>
        <v>#VALUE!</v>
      </c>
      <c r="I587" s="11" t="str">
        <f t="shared" si="60"/>
        <v/>
      </c>
      <c r="J587" s="10" t="str">
        <f>IF(Pay_Num&lt;&gt;"",Beg_Bal*(Interest_Rate/VLOOKUP(Interval,LoanLookup[],5,FALSE)),"")</f>
        <v/>
      </c>
      <c r="K587" s="11" t="e">
        <f t="shared" si="58"/>
        <v>#VALUE!</v>
      </c>
      <c r="L587" s="65">
        <f>SUM($J$13:$J587)</f>
        <v>0</v>
      </c>
      <c r="M587" s="65"/>
      <c r="N587" s="65"/>
      <c r="O587" s="4"/>
    </row>
    <row r="588" spans="2:15" ht="16.5" customHeight="1" x14ac:dyDescent="0.3">
      <c r="B588" s="8" t="str">
        <f t="shared" si="59"/>
        <v/>
      </c>
      <c r="C588" s="9" t="str">
        <f>IF(Pay_Num&lt;&gt;"",DATE(YEAR(C587)+VLOOKUP(Interval,LoanLookup[],4,FALSE),MONTH(C587)+VLOOKUP(Interval,LoanLookup[],2,FALSE),DAY(C587)+VLOOKUP(Interval,LoanLookup[],3,FALSE)),"")</f>
        <v/>
      </c>
      <c r="D588" s="11" t="str">
        <f t="shared" si="62"/>
        <v/>
      </c>
      <c r="E588" s="14" t="str">
        <f t="shared" si="61"/>
        <v/>
      </c>
      <c r="F588" s="83" t="e">
        <f t="shared" si="56"/>
        <v>#VALUE!</v>
      </c>
      <c r="G588" s="83"/>
      <c r="H588" s="11" t="e">
        <f t="shared" si="57"/>
        <v>#VALUE!</v>
      </c>
      <c r="I588" s="11" t="str">
        <f t="shared" si="60"/>
        <v/>
      </c>
      <c r="J588" s="10" t="str">
        <f>IF(Pay_Num&lt;&gt;"",Beg_Bal*(Interest_Rate/VLOOKUP(Interval,LoanLookup[],5,FALSE)),"")</f>
        <v/>
      </c>
      <c r="K588" s="11" t="e">
        <f t="shared" si="58"/>
        <v>#VALUE!</v>
      </c>
      <c r="L588" s="65">
        <f>SUM($J$13:$J588)</f>
        <v>0</v>
      </c>
      <c r="M588" s="65"/>
      <c r="N588" s="65"/>
      <c r="O588" s="4"/>
    </row>
    <row r="589" spans="2:15" ht="16.5" customHeight="1" x14ac:dyDescent="0.3">
      <c r="B589" s="8" t="str">
        <f t="shared" si="59"/>
        <v/>
      </c>
      <c r="C589" s="9" t="str">
        <f>IF(Pay_Num&lt;&gt;"",DATE(YEAR(C588)+VLOOKUP(Interval,LoanLookup[],4,FALSE),MONTH(C588)+VLOOKUP(Interval,LoanLookup[],2,FALSE),DAY(C588)+VLOOKUP(Interval,LoanLookup[],3,FALSE)),"")</f>
        <v/>
      </c>
      <c r="D589" s="11" t="str">
        <f t="shared" si="62"/>
        <v/>
      </c>
      <c r="E589" s="14" t="str">
        <f t="shared" si="61"/>
        <v/>
      </c>
      <c r="F589" s="83" t="e">
        <f t="shared" ref="F589:F652" si="63">IF(AND(Pay_Num&lt;&gt;"",Sched_Pay+Scheduled_Extra_Payments&lt;Beg_Bal),Scheduled_Extra_Payments,IF(AND(Pay_Num&lt;&gt;"",Beg_Bal-Sched_Pay&gt;0),Beg_Bal-Sched_Pay,IF(Pay_Num&lt;&gt;"",0,"")))</f>
        <v>#VALUE!</v>
      </c>
      <c r="G589" s="83"/>
      <c r="H589" s="11" t="e">
        <f t="shared" ref="H589:H652" si="64">IF(AND(Pay_Num&lt;&gt;"",Sched_Pay+Extra_Pay&lt;Beg_Bal),Sched_Pay+Extra_Pay,IF(Pay_Num&lt;&gt;"",Beg_Bal,""))</f>
        <v>#VALUE!</v>
      </c>
      <c r="I589" s="11" t="str">
        <f t="shared" si="60"/>
        <v/>
      </c>
      <c r="J589" s="10" t="str">
        <f>IF(Pay_Num&lt;&gt;"",Beg_Bal*(Interest_Rate/VLOOKUP(Interval,LoanLookup[],5,FALSE)),"")</f>
        <v/>
      </c>
      <c r="K589" s="11" t="e">
        <f t="shared" ref="K589:K652" si="65">IF(AND(Pay_Num&lt;&gt;"",Sched_Pay+Extra_Pay&lt;Beg_Bal),Beg_Bal-Princ,IF(Pay_Num&lt;&gt;"",0,""))</f>
        <v>#VALUE!</v>
      </c>
      <c r="L589" s="65">
        <f>SUM($J$13:$J589)</f>
        <v>0</v>
      </c>
      <c r="M589" s="65"/>
      <c r="N589" s="65"/>
      <c r="O589" s="4"/>
    </row>
    <row r="590" spans="2:15" ht="16.5" customHeight="1" x14ac:dyDescent="0.3">
      <c r="B590" s="8" t="str">
        <f t="shared" ref="B590:B653" si="66">IF(Values_Entered,B589+1,"")</f>
        <v/>
      </c>
      <c r="C590" s="9" t="str">
        <f>IF(Pay_Num&lt;&gt;"",DATE(YEAR(C589)+VLOOKUP(Interval,LoanLookup[],4,FALSE),MONTH(C589)+VLOOKUP(Interval,LoanLookup[],2,FALSE),DAY(C589)+VLOOKUP(Interval,LoanLookup[],3,FALSE)),"")</f>
        <v/>
      </c>
      <c r="D590" s="11" t="str">
        <f t="shared" si="62"/>
        <v/>
      </c>
      <c r="E590" s="14" t="str">
        <f t="shared" si="61"/>
        <v/>
      </c>
      <c r="F590" s="83" t="e">
        <f t="shared" si="63"/>
        <v>#VALUE!</v>
      </c>
      <c r="G590" s="83"/>
      <c r="H590" s="11" t="e">
        <f t="shared" si="64"/>
        <v>#VALUE!</v>
      </c>
      <c r="I590" s="11" t="str">
        <f t="shared" ref="I590:I653" si="67">IF(Pay_Num&lt;&gt;"",Total_Pay-Int,"")</f>
        <v/>
      </c>
      <c r="J590" s="10" t="str">
        <f>IF(Pay_Num&lt;&gt;"",Beg_Bal*(Interest_Rate/VLOOKUP(Interval,LoanLookup[],5,FALSE)),"")</f>
        <v/>
      </c>
      <c r="K590" s="11" t="e">
        <f t="shared" si="65"/>
        <v>#VALUE!</v>
      </c>
      <c r="L590" s="65">
        <f>SUM($J$13:$J590)</f>
        <v>0</v>
      </c>
      <c r="M590" s="65"/>
      <c r="N590" s="65"/>
      <c r="O590" s="4"/>
    </row>
    <row r="591" spans="2:15" ht="16.5" customHeight="1" x14ac:dyDescent="0.3">
      <c r="B591" s="8" t="str">
        <f t="shared" si="66"/>
        <v/>
      </c>
      <c r="C591" s="9" t="str">
        <f>IF(Pay_Num&lt;&gt;"",DATE(YEAR(C590)+VLOOKUP(Interval,LoanLookup[],4,FALSE),MONTH(C590)+VLOOKUP(Interval,LoanLookup[],2,FALSE),DAY(C590)+VLOOKUP(Interval,LoanLookup[],3,FALSE)),"")</f>
        <v/>
      </c>
      <c r="D591" s="11" t="str">
        <f t="shared" si="62"/>
        <v/>
      </c>
      <c r="E591" s="14" t="str">
        <f t="shared" ref="E591:E654" si="68">IF(Pay_Num&lt;&gt;"",Scheduled_Monthly_Payment,"")</f>
        <v/>
      </c>
      <c r="F591" s="83" t="e">
        <f t="shared" si="63"/>
        <v>#VALUE!</v>
      </c>
      <c r="G591" s="83"/>
      <c r="H591" s="11" t="e">
        <f t="shared" si="64"/>
        <v>#VALUE!</v>
      </c>
      <c r="I591" s="11" t="str">
        <f t="shared" si="67"/>
        <v/>
      </c>
      <c r="J591" s="10" t="str">
        <f>IF(Pay_Num&lt;&gt;"",Beg_Bal*(Interest_Rate/VLOOKUP(Interval,LoanLookup[],5,FALSE)),"")</f>
        <v/>
      </c>
      <c r="K591" s="11" t="e">
        <f t="shared" si="65"/>
        <v>#VALUE!</v>
      </c>
      <c r="L591" s="65">
        <f>SUM($J$13:$J591)</f>
        <v>0</v>
      </c>
      <c r="M591" s="65"/>
      <c r="N591" s="65"/>
      <c r="O591" s="4"/>
    </row>
    <row r="592" spans="2:15" ht="16.5" customHeight="1" x14ac:dyDescent="0.3">
      <c r="B592" s="8" t="str">
        <f t="shared" si="66"/>
        <v/>
      </c>
      <c r="C592" s="9" t="str">
        <f>IF(Pay_Num&lt;&gt;"",DATE(YEAR(C591)+VLOOKUP(Interval,LoanLookup[],4,FALSE),MONTH(C591)+VLOOKUP(Interval,LoanLookup[],2,FALSE),DAY(C591)+VLOOKUP(Interval,LoanLookup[],3,FALSE)),"")</f>
        <v/>
      </c>
      <c r="D592" s="11" t="str">
        <f t="shared" si="62"/>
        <v/>
      </c>
      <c r="E592" s="14" t="str">
        <f t="shared" si="68"/>
        <v/>
      </c>
      <c r="F592" s="83" t="e">
        <f t="shared" si="63"/>
        <v>#VALUE!</v>
      </c>
      <c r="G592" s="83"/>
      <c r="H592" s="11" t="e">
        <f t="shared" si="64"/>
        <v>#VALUE!</v>
      </c>
      <c r="I592" s="11" t="str">
        <f t="shared" si="67"/>
        <v/>
      </c>
      <c r="J592" s="10" t="str">
        <f>IF(Pay_Num&lt;&gt;"",Beg_Bal*(Interest_Rate/VLOOKUP(Interval,LoanLookup[],5,FALSE)),"")</f>
        <v/>
      </c>
      <c r="K592" s="11" t="e">
        <f t="shared" si="65"/>
        <v>#VALUE!</v>
      </c>
      <c r="L592" s="65">
        <f>SUM($J$13:$J592)</f>
        <v>0</v>
      </c>
      <c r="M592" s="65"/>
      <c r="N592" s="65"/>
      <c r="O592" s="4"/>
    </row>
    <row r="593" spans="2:15" ht="16.5" customHeight="1" x14ac:dyDescent="0.3">
      <c r="B593" s="8" t="str">
        <f t="shared" si="66"/>
        <v/>
      </c>
      <c r="C593" s="9" t="str">
        <f>IF(Pay_Num&lt;&gt;"",DATE(YEAR(C592)+VLOOKUP(Interval,LoanLookup[],4,FALSE),MONTH(C592)+VLOOKUP(Interval,LoanLookup[],2,FALSE),DAY(C592)+VLOOKUP(Interval,LoanLookup[],3,FALSE)),"")</f>
        <v/>
      </c>
      <c r="D593" s="11" t="str">
        <f t="shared" si="62"/>
        <v/>
      </c>
      <c r="E593" s="14" t="str">
        <f t="shared" si="68"/>
        <v/>
      </c>
      <c r="F593" s="83" t="e">
        <f t="shared" si="63"/>
        <v>#VALUE!</v>
      </c>
      <c r="G593" s="83"/>
      <c r="H593" s="11" t="e">
        <f t="shared" si="64"/>
        <v>#VALUE!</v>
      </c>
      <c r="I593" s="11" t="str">
        <f t="shared" si="67"/>
        <v/>
      </c>
      <c r="J593" s="10" t="str">
        <f>IF(Pay_Num&lt;&gt;"",Beg_Bal*(Interest_Rate/VLOOKUP(Interval,LoanLookup[],5,FALSE)),"")</f>
        <v/>
      </c>
      <c r="K593" s="11" t="e">
        <f t="shared" si="65"/>
        <v>#VALUE!</v>
      </c>
      <c r="L593" s="65">
        <f>SUM($J$13:$J593)</f>
        <v>0</v>
      </c>
      <c r="M593" s="65"/>
      <c r="N593" s="65"/>
      <c r="O593" s="4"/>
    </row>
    <row r="594" spans="2:15" ht="16.5" customHeight="1" x14ac:dyDescent="0.3">
      <c r="B594" s="8" t="str">
        <f t="shared" si="66"/>
        <v/>
      </c>
      <c r="C594" s="9" t="str">
        <f>IF(Pay_Num&lt;&gt;"",DATE(YEAR(C593)+VLOOKUP(Interval,LoanLookup[],4,FALSE),MONTH(C593)+VLOOKUP(Interval,LoanLookup[],2,FALSE),DAY(C593)+VLOOKUP(Interval,LoanLookup[],3,FALSE)),"")</f>
        <v/>
      </c>
      <c r="D594" s="11" t="str">
        <f t="shared" si="62"/>
        <v/>
      </c>
      <c r="E594" s="14" t="str">
        <f t="shared" si="68"/>
        <v/>
      </c>
      <c r="F594" s="83" t="e">
        <f t="shared" si="63"/>
        <v>#VALUE!</v>
      </c>
      <c r="G594" s="83"/>
      <c r="H594" s="11" t="e">
        <f t="shared" si="64"/>
        <v>#VALUE!</v>
      </c>
      <c r="I594" s="11" t="str">
        <f t="shared" si="67"/>
        <v/>
      </c>
      <c r="J594" s="10" t="str">
        <f>IF(Pay_Num&lt;&gt;"",Beg_Bal*(Interest_Rate/VLOOKUP(Interval,LoanLookup[],5,FALSE)),"")</f>
        <v/>
      </c>
      <c r="K594" s="11" t="e">
        <f t="shared" si="65"/>
        <v>#VALUE!</v>
      </c>
      <c r="L594" s="65">
        <f>SUM($J$13:$J594)</f>
        <v>0</v>
      </c>
      <c r="M594" s="65"/>
      <c r="N594" s="65"/>
      <c r="O594" s="4"/>
    </row>
    <row r="595" spans="2:15" ht="16.5" customHeight="1" x14ac:dyDescent="0.3">
      <c r="B595" s="8" t="str">
        <f t="shared" si="66"/>
        <v/>
      </c>
      <c r="C595" s="9" t="str">
        <f>IF(Pay_Num&lt;&gt;"",DATE(YEAR(C594)+VLOOKUP(Interval,LoanLookup[],4,FALSE),MONTH(C594)+VLOOKUP(Interval,LoanLookup[],2,FALSE),DAY(C594)+VLOOKUP(Interval,LoanLookup[],3,FALSE)),"")</f>
        <v/>
      </c>
      <c r="D595" s="11" t="str">
        <f t="shared" si="62"/>
        <v/>
      </c>
      <c r="E595" s="14" t="str">
        <f t="shared" si="68"/>
        <v/>
      </c>
      <c r="F595" s="83" t="e">
        <f t="shared" si="63"/>
        <v>#VALUE!</v>
      </c>
      <c r="G595" s="83"/>
      <c r="H595" s="11" t="e">
        <f t="shared" si="64"/>
        <v>#VALUE!</v>
      </c>
      <c r="I595" s="11" t="str">
        <f t="shared" si="67"/>
        <v/>
      </c>
      <c r="J595" s="10" t="str">
        <f>IF(Pay_Num&lt;&gt;"",Beg_Bal*(Interest_Rate/VLOOKUP(Interval,LoanLookup[],5,FALSE)),"")</f>
        <v/>
      </c>
      <c r="K595" s="11" t="e">
        <f t="shared" si="65"/>
        <v>#VALUE!</v>
      </c>
      <c r="L595" s="65">
        <f>SUM($J$13:$J595)</f>
        <v>0</v>
      </c>
      <c r="M595" s="65"/>
      <c r="N595" s="65"/>
      <c r="O595" s="4"/>
    </row>
    <row r="596" spans="2:15" ht="16.5" customHeight="1" x14ac:dyDescent="0.3">
      <c r="B596" s="8" t="str">
        <f t="shared" si="66"/>
        <v/>
      </c>
      <c r="C596" s="9" t="str">
        <f>IF(Pay_Num&lt;&gt;"",DATE(YEAR(C595)+VLOOKUP(Interval,LoanLookup[],4,FALSE),MONTH(C595)+VLOOKUP(Interval,LoanLookup[],2,FALSE),DAY(C595)+VLOOKUP(Interval,LoanLookup[],3,FALSE)),"")</f>
        <v/>
      </c>
      <c r="D596" s="11" t="str">
        <f t="shared" si="62"/>
        <v/>
      </c>
      <c r="E596" s="14" t="str">
        <f t="shared" si="68"/>
        <v/>
      </c>
      <c r="F596" s="83" t="e">
        <f t="shared" si="63"/>
        <v>#VALUE!</v>
      </c>
      <c r="G596" s="83"/>
      <c r="H596" s="11" t="e">
        <f t="shared" si="64"/>
        <v>#VALUE!</v>
      </c>
      <c r="I596" s="11" t="str">
        <f t="shared" si="67"/>
        <v/>
      </c>
      <c r="J596" s="10" t="str">
        <f>IF(Pay_Num&lt;&gt;"",Beg_Bal*(Interest_Rate/VLOOKUP(Interval,LoanLookup[],5,FALSE)),"")</f>
        <v/>
      </c>
      <c r="K596" s="11" t="e">
        <f t="shared" si="65"/>
        <v>#VALUE!</v>
      </c>
      <c r="L596" s="65">
        <f>SUM($J$13:$J596)</f>
        <v>0</v>
      </c>
      <c r="M596" s="65"/>
      <c r="N596" s="65"/>
      <c r="O596" s="4"/>
    </row>
    <row r="597" spans="2:15" ht="16.5" customHeight="1" x14ac:dyDescent="0.3">
      <c r="B597" s="8" t="str">
        <f t="shared" si="66"/>
        <v/>
      </c>
      <c r="C597" s="9" t="str">
        <f>IF(Pay_Num&lt;&gt;"",DATE(YEAR(C596)+VLOOKUP(Interval,LoanLookup[],4,FALSE),MONTH(C596)+VLOOKUP(Interval,LoanLookup[],2,FALSE),DAY(C596)+VLOOKUP(Interval,LoanLookup[],3,FALSE)),"")</f>
        <v/>
      </c>
      <c r="D597" s="11" t="str">
        <f t="shared" si="62"/>
        <v/>
      </c>
      <c r="E597" s="14" t="str">
        <f t="shared" si="68"/>
        <v/>
      </c>
      <c r="F597" s="83" t="e">
        <f t="shared" si="63"/>
        <v>#VALUE!</v>
      </c>
      <c r="G597" s="83"/>
      <c r="H597" s="11" t="e">
        <f t="shared" si="64"/>
        <v>#VALUE!</v>
      </c>
      <c r="I597" s="11" t="str">
        <f t="shared" si="67"/>
        <v/>
      </c>
      <c r="J597" s="10" t="str">
        <f>IF(Pay_Num&lt;&gt;"",Beg_Bal*(Interest_Rate/VLOOKUP(Interval,LoanLookup[],5,FALSE)),"")</f>
        <v/>
      </c>
      <c r="K597" s="11" t="e">
        <f t="shared" si="65"/>
        <v>#VALUE!</v>
      </c>
      <c r="L597" s="65">
        <f>SUM($J$13:$J597)</f>
        <v>0</v>
      </c>
      <c r="M597" s="65"/>
      <c r="N597" s="65"/>
      <c r="O597" s="4"/>
    </row>
    <row r="598" spans="2:15" ht="16.5" customHeight="1" x14ac:dyDescent="0.3">
      <c r="B598" s="8" t="str">
        <f t="shared" si="66"/>
        <v/>
      </c>
      <c r="C598" s="9" t="str">
        <f>IF(Pay_Num&lt;&gt;"",DATE(YEAR(C597)+VLOOKUP(Interval,LoanLookup[],4,FALSE),MONTH(C597)+VLOOKUP(Interval,LoanLookup[],2,FALSE),DAY(C597)+VLOOKUP(Interval,LoanLookup[],3,FALSE)),"")</f>
        <v/>
      </c>
      <c r="D598" s="11" t="str">
        <f t="shared" si="62"/>
        <v/>
      </c>
      <c r="E598" s="14" t="str">
        <f t="shared" si="68"/>
        <v/>
      </c>
      <c r="F598" s="83" t="e">
        <f t="shared" si="63"/>
        <v>#VALUE!</v>
      </c>
      <c r="G598" s="83"/>
      <c r="H598" s="11" t="e">
        <f t="shared" si="64"/>
        <v>#VALUE!</v>
      </c>
      <c r="I598" s="11" t="str">
        <f t="shared" si="67"/>
        <v/>
      </c>
      <c r="J598" s="10" t="str">
        <f>IF(Pay_Num&lt;&gt;"",Beg_Bal*(Interest_Rate/VLOOKUP(Interval,LoanLookup[],5,FALSE)),"")</f>
        <v/>
      </c>
      <c r="K598" s="11" t="e">
        <f t="shared" si="65"/>
        <v>#VALUE!</v>
      </c>
      <c r="L598" s="65">
        <f>SUM($J$13:$J598)</f>
        <v>0</v>
      </c>
      <c r="M598" s="65"/>
      <c r="N598" s="65"/>
      <c r="O598" s="4"/>
    </row>
    <row r="599" spans="2:15" ht="16.5" customHeight="1" x14ac:dyDescent="0.3">
      <c r="B599" s="8" t="str">
        <f t="shared" si="66"/>
        <v/>
      </c>
      <c r="C599" s="9" t="str">
        <f>IF(Pay_Num&lt;&gt;"",DATE(YEAR(C598)+VLOOKUP(Interval,LoanLookup[],4,FALSE),MONTH(C598)+VLOOKUP(Interval,LoanLookup[],2,FALSE),DAY(C598)+VLOOKUP(Interval,LoanLookup[],3,FALSE)),"")</f>
        <v/>
      </c>
      <c r="D599" s="11" t="str">
        <f t="shared" si="62"/>
        <v/>
      </c>
      <c r="E599" s="14" t="str">
        <f t="shared" si="68"/>
        <v/>
      </c>
      <c r="F599" s="83" t="e">
        <f t="shared" si="63"/>
        <v>#VALUE!</v>
      </c>
      <c r="G599" s="83"/>
      <c r="H599" s="11" t="e">
        <f t="shared" si="64"/>
        <v>#VALUE!</v>
      </c>
      <c r="I599" s="11" t="str">
        <f t="shared" si="67"/>
        <v/>
      </c>
      <c r="J599" s="10" t="str">
        <f>IF(Pay_Num&lt;&gt;"",Beg_Bal*(Interest_Rate/VLOOKUP(Interval,LoanLookup[],5,FALSE)),"")</f>
        <v/>
      </c>
      <c r="K599" s="11" t="e">
        <f t="shared" si="65"/>
        <v>#VALUE!</v>
      </c>
      <c r="L599" s="65">
        <f>SUM($J$13:$J599)</f>
        <v>0</v>
      </c>
      <c r="M599" s="65"/>
      <c r="N599" s="65"/>
      <c r="O599" s="4"/>
    </row>
    <row r="600" spans="2:15" ht="16.5" customHeight="1" x14ac:dyDescent="0.3">
      <c r="B600" s="8" t="str">
        <f t="shared" si="66"/>
        <v/>
      </c>
      <c r="C600" s="9" t="str">
        <f>IF(Pay_Num&lt;&gt;"",DATE(YEAR(C599)+VLOOKUP(Interval,LoanLookup[],4,FALSE),MONTH(C599)+VLOOKUP(Interval,LoanLookup[],2,FALSE),DAY(C599)+VLOOKUP(Interval,LoanLookup[],3,FALSE)),"")</f>
        <v/>
      </c>
      <c r="D600" s="11" t="str">
        <f t="shared" si="62"/>
        <v/>
      </c>
      <c r="E600" s="14" t="str">
        <f t="shared" si="68"/>
        <v/>
      </c>
      <c r="F600" s="83" t="e">
        <f t="shared" si="63"/>
        <v>#VALUE!</v>
      </c>
      <c r="G600" s="83"/>
      <c r="H600" s="11" t="e">
        <f t="shared" si="64"/>
        <v>#VALUE!</v>
      </c>
      <c r="I600" s="11" t="str">
        <f t="shared" si="67"/>
        <v/>
      </c>
      <c r="J600" s="10" t="str">
        <f>IF(Pay_Num&lt;&gt;"",Beg_Bal*(Interest_Rate/VLOOKUP(Interval,LoanLookup[],5,FALSE)),"")</f>
        <v/>
      </c>
      <c r="K600" s="11" t="e">
        <f t="shared" si="65"/>
        <v>#VALUE!</v>
      </c>
      <c r="L600" s="65">
        <f>SUM($J$13:$J600)</f>
        <v>0</v>
      </c>
      <c r="M600" s="65"/>
      <c r="N600" s="65"/>
      <c r="O600" s="4"/>
    </row>
    <row r="601" spans="2:15" ht="16.5" customHeight="1" x14ac:dyDescent="0.3">
      <c r="B601" s="8" t="str">
        <f t="shared" si="66"/>
        <v/>
      </c>
      <c r="C601" s="9" t="str">
        <f>IF(Pay_Num&lt;&gt;"",DATE(YEAR(C600)+VLOOKUP(Interval,LoanLookup[],4,FALSE),MONTH(C600)+VLOOKUP(Interval,LoanLookup[],2,FALSE),DAY(C600)+VLOOKUP(Interval,LoanLookup[],3,FALSE)),"")</f>
        <v/>
      </c>
      <c r="D601" s="11" t="str">
        <f t="shared" si="62"/>
        <v/>
      </c>
      <c r="E601" s="14" t="str">
        <f t="shared" si="68"/>
        <v/>
      </c>
      <c r="F601" s="83" t="e">
        <f t="shared" si="63"/>
        <v>#VALUE!</v>
      </c>
      <c r="G601" s="83"/>
      <c r="H601" s="11" t="e">
        <f t="shared" si="64"/>
        <v>#VALUE!</v>
      </c>
      <c r="I601" s="11" t="str">
        <f t="shared" si="67"/>
        <v/>
      </c>
      <c r="J601" s="10" t="str">
        <f>IF(Pay_Num&lt;&gt;"",Beg_Bal*(Interest_Rate/VLOOKUP(Interval,LoanLookup[],5,FALSE)),"")</f>
        <v/>
      </c>
      <c r="K601" s="11" t="e">
        <f t="shared" si="65"/>
        <v>#VALUE!</v>
      </c>
      <c r="L601" s="65">
        <f>SUM($J$13:$J601)</f>
        <v>0</v>
      </c>
      <c r="M601" s="65"/>
      <c r="N601" s="65"/>
      <c r="O601" s="4"/>
    </row>
    <row r="602" spans="2:15" ht="16.5" customHeight="1" x14ac:dyDescent="0.3">
      <c r="B602" s="8" t="str">
        <f t="shared" si="66"/>
        <v/>
      </c>
      <c r="C602" s="9" t="str">
        <f>IF(Pay_Num&lt;&gt;"",DATE(YEAR(C601)+VLOOKUP(Interval,LoanLookup[],4,FALSE),MONTH(C601)+VLOOKUP(Interval,LoanLookup[],2,FALSE),DAY(C601)+VLOOKUP(Interval,LoanLookup[],3,FALSE)),"")</f>
        <v/>
      </c>
      <c r="D602" s="11" t="str">
        <f t="shared" si="62"/>
        <v/>
      </c>
      <c r="E602" s="14" t="str">
        <f t="shared" si="68"/>
        <v/>
      </c>
      <c r="F602" s="83" t="e">
        <f t="shared" si="63"/>
        <v>#VALUE!</v>
      </c>
      <c r="G602" s="83"/>
      <c r="H602" s="11" t="e">
        <f t="shared" si="64"/>
        <v>#VALUE!</v>
      </c>
      <c r="I602" s="11" t="str">
        <f t="shared" si="67"/>
        <v/>
      </c>
      <c r="J602" s="10" t="str">
        <f>IF(Pay_Num&lt;&gt;"",Beg_Bal*(Interest_Rate/VLOOKUP(Interval,LoanLookup[],5,FALSE)),"")</f>
        <v/>
      </c>
      <c r="K602" s="11" t="e">
        <f t="shared" si="65"/>
        <v>#VALUE!</v>
      </c>
      <c r="L602" s="65">
        <f>SUM($J$13:$J602)</f>
        <v>0</v>
      </c>
      <c r="M602" s="65"/>
      <c r="N602" s="65"/>
      <c r="O602" s="4"/>
    </row>
    <row r="603" spans="2:15" ht="16.5" customHeight="1" x14ac:dyDescent="0.3">
      <c r="B603" s="8" t="str">
        <f t="shared" si="66"/>
        <v/>
      </c>
      <c r="C603" s="9" t="str">
        <f>IF(Pay_Num&lt;&gt;"",DATE(YEAR(C602)+VLOOKUP(Interval,LoanLookup[],4,FALSE),MONTH(C602)+VLOOKUP(Interval,LoanLookup[],2,FALSE),DAY(C602)+VLOOKUP(Interval,LoanLookup[],3,FALSE)),"")</f>
        <v/>
      </c>
      <c r="D603" s="11" t="str">
        <f t="shared" si="62"/>
        <v/>
      </c>
      <c r="E603" s="14" t="str">
        <f t="shared" si="68"/>
        <v/>
      </c>
      <c r="F603" s="83" t="e">
        <f t="shared" si="63"/>
        <v>#VALUE!</v>
      </c>
      <c r="G603" s="83"/>
      <c r="H603" s="11" t="e">
        <f t="shared" si="64"/>
        <v>#VALUE!</v>
      </c>
      <c r="I603" s="11" t="str">
        <f t="shared" si="67"/>
        <v/>
      </c>
      <c r="J603" s="10" t="str">
        <f>IF(Pay_Num&lt;&gt;"",Beg_Bal*(Interest_Rate/VLOOKUP(Interval,LoanLookup[],5,FALSE)),"")</f>
        <v/>
      </c>
      <c r="K603" s="11" t="e">
        <f t="shared" si="65"/>
        <v>#VALUE!</v>
      </c>
      <c r="L603" s="65">
        <f>SUM($J$13:$J603)</f>
        <v>0</v>
      </c>
      <c r="M603" s="65"/>
      <c r="N603" s="65"/>
      <c r="O603" s="4"/>
    </row>
    <row r="604" spans="2:15" ht="16.5" customHeight="1" x14ac:dyDescent="0.3">
      <c r="B604" s="8" t="str">
        <f t="shared" si="66"/>
        <v/>
      </c>
      <c r="C604" s="9" t="str">
        <f>IF(Pay_Num&lt;&gt;"",DATE(YEAR(C603)+VLOOKUP(Interval,LoanLookup[],4,FALSE),MONTH(C603)+VLOOKUP(Interval,LoanLookup[],2,FALSE),DAY(C603)+VLOOKUP(Interval,LoanLookup[],3,FALSE)),"")</f>
        <v/>
      </c>
      <c r="D604" s="11" t="str">
        <f t="shared" si="62"/>
        <v/>
      </c>
      <c r="E604" s="14" t="str">
        <f t="shared" si="68"/>
        <v/>
      </c>
      <c r="F604" s="83" t="e">
        <f t="shared" si="63"/>
        <v>#VALUE!</v>
      </c>
      <c r="G604" s="83"/>
      <c r="H604" s="11" t="e">
        <f t="shared" si="64"/>
        <v>#VALUE!</v>
      </c>
      <c r="I604" s="11" t="str">
        <f t="shared" si="67"/>
        <v/>
      </c>
      <c r="J604" s="10" t="str">
        <f>IF(Pay_Num&lt;&gt;"",Beg_Bal*(Interest_Rate/VLOOKUP(Interval,LoanLookup[],5,FALSE)),"")</f>
        <v/>
      </c>
      <c r="K604" s="11" t="e">
        <f t="shared" si="65"/>
        <v>#VALUE!</v>
      </c>
      <c r="L604" s="65">
        <f>SUM($J$13:$J604)</f>
        <v>0</v>
      </c>
      <c r="M604" s="65"/>
      <c r="N604" s="65"/>
      <c r="O604" s="4"/>
    </row>
    <row r="605" spans="2:15" ht="16.5" customHeight="1" x14ac:dyDescent="0.3">
      <c r="B605" s="8" t="str">
        <f t="shared" si="66"/>
        <v/>
      </c>
      <c r="C605" s="9" t="str">
        <f>IF(Pay_Num&lt;&gt;"",DATE(YEAR(C604)+VLOOKUP(Interval,LoanLookup[],4,FALSE),MONTH(C604)+VLOOKUP(Interval,LoanLookup[],2,FALSE),DAY(C604)+VLOOKUP(Interval,LoanLookup[],3,FALSE)),"")</f>
        <v/>
      </c>
      <c r="D605" s="11" t="str">
        <f t="shared" si="62"/>
        <v/>
      </c>
      <c r="E605" s="14" t="str">
        <f t="shared" si="68"/>
        <v/>
      </c>
      <c r="F605" s="83" t="e">
        <f t="shared" si="63"/>
        <v>#VALUE!</v>
      </c>
      <c r="G605" s="83"/>
      <c r="H605" s="11" t="e">
        <f t="shared" si="64"/>
        <v>#VALUE!</v>
      </c>
      <c r="I605" s="11" t="str">
        <f t="shared" si="67"/>
        <v/>
      </c>
      <c r="J605" s="10" t="str">
        <f>IF(Pay_Num&lt;&gt;"",Beg_Bal*(Interest_Rate/VLOOKUP(Interval,LoanLookup[],5,FALSE)),"")</f>
        <v/>
      </c>
      <c r="K605" s="11" t="e">
        <f t="shared" si="65"/>
        <v>#VALUE!</v>
      </c>
      <c r="L605" s="65">
        <f>SUM($J$13:$J605)</f>
        <v>0</v>
      </c>
      <c r="M605" s="65"/>
      <c r="N605" s="65"/>
      <c r="O605" s="4"/>
    </row>
    <row r="606" spans="2:15" ht="16.5" customHeight="1" x14ac:dyDescent="0.3">
      <c r="B606" s="8" t="str">
        <f t="shared" si="66"/>
        <v/>
      </c>
      <c r="C606" s="9" t="str">
        <f>IF(Pay_Num&lt;&gt;"",DATE(YEAR(C605)+VLOOKUP(Interval,LoanLookup[],4,FALSE),MONTH(C605)+VLOOKUP(Interval,LoanLookup[],2,FALSE),DAY(C605)+VLOOKUP(Interval,LoanLookup[],3,FALSE)),"")</f>
        <v/>
      </c>
      <c r="D606" s="11" t="str">
        <f t="shared" si="62"/>
        <v/>
      </c>
      <c r="E606" s="14" t="str">
        <f t="shared" si="68"/>
        <v/>
      </c>
      <c r="F606" s="83" t="e">
        <f t="shared" si="63"/>
        <v>#VALUE!</v>
      </c>
      <c r="G606" s="83"/>
      <c r="H606" s="11" t="e">
        <f t="shared" si="64"/>
        <v>#VALUE!</v>
      </c>
      <c r="I606" s="11" t="str">
        <f t="shared" si="67"/>
        <v/>
      </c>
      <c r="J606" s="10" t="str">
        <f>IF(Pay_Num&lt;&gt;"",Beg_Bal*(Interest_Rate/VLOOKUP(Interval,LoanLookup[],5,FALSE)),"")</f>
        <v/>
      </c>
      <c r="K606" s="11" t="e">
        <f t="shared" si="65"/>
        <v>#VALUE!</v>
      </c>
      <c r="L606" s="65">
        <f>SUM($J$13:$J606)</f>
        <v>0</v>
      </c>
      <c r="M606" s="65"/>
      <c r="N606" s="65"/>
      <c r="O606" s="4"/>
    </row>
    <row r="607" spans="2:15" ht="16.5" customHeight="1" x14ac:dyDescent="0.3">
      <c r="B607" s="8" t="str">
        <f t="shared" si="66"/>
        <v/>
      </c>
      <c r="C607" s="9" t="str">
        <f>IF(Pay_Num&lt;&gt;"",DATE(YEAR(C606)+VLOOKUP(Interval,LoanLookup[],4,FALSE),MONTH(C606)+VLOOKUP(Interval,LoanLookup[],2,FALSE),DAY(C606)+VLOOKUP(Interval,LoanLookup[],3,FALSE)),"")</f>
        <v/>
      </c>
      <c r="D607" s="11" t="str">
        <f t="shared" si="62"/>
        <v/>
      </c>
      <c r="E607" s="14" t="str">
        <f t="shared" si="68"/>
        <v/>
      </c>
      <c r="F607" s="83" t="e">
        <f t="shared" si="63"/>
        <v>#VALUE!</v>
      </c>
      <c r="G607" s="83"/>
      <c r="H607" s="11" t="e">
        <f t="shared" si="64"/>
        <v>#VALUE!</v>
      </c>
      <c r="I607" s="11" t="str">
        <f t="shared" si="67"/>
        <v/>
      </c>
      <c r="J607" s="10" t="str">
        <f>IF(Pay_Num&lt;&gt;"",Beg_Bal*(Interest_Rate/VLOOKUP(Interval,LoanLookup[],5,FALSE)),"")</f>
        <v/>
      </c>
      <c r="K607" s="11" t="e">
        <f t="shared" si="65"/>
        <v>#VALUE!</v>
      </c>
      <c r="L607" s="65">
        <f>SUM($J$13:$J607)</f>
        <v>0</v>
      </c>
      <c r="M607" s="65"/>
      <c r="N607" s="65"/>
      <c r="O607" s="4"/>
    </row>
    <row r="608" spans="2:15" ht="16.5" customHeight="1" x14ac:dyDescent="0.3">
      <c r="B608" s="8" t="str">
        <f t="shared" si="66"/>
        <v/>
      </c>
      <c r="C608" s="9" t="str">
        <f>IF(Pay_Num&lt;&gt;"",DATE(YEAR(C607)+VLOOKUP(Interval,LoanLookup[],4,FALSE),MONTH(C607)+VLOOKUP(Interval,LoanLookup[],2,FALSE),DAY(C607)+VLOOKUP(Interval,LoanLookup[],3,FALSE)),"")</f>
        <v/>
      </c>
      <c r="D608" s="11" t="str">
        <f t="shared" si="62"/>
        <v/>
      </c>
      <c r="E608" s="14" t="str">
        <f t="shared" si="68"/>
        <v/>
      </c>
      <c r="F608" s="83" t="e">
        <f t="shared" si="63"/>
        <v>#VALUE!</v>
      </c>
      <c r="G608" s="83"/>
      <c r="H608" s="11" t="e">
        <f t="shared" si="64"/>
        <v>#VALUE!</v>
      </c>
      <c r="I608" s="11" t="str">
        <f t="shared" si="67"/>
        <v/>
      </c>
      <c r="J608" s="10" t="str">
        <f>IF(Pay_Num&lt;&gt;"",Beg_Bal*(Interest_Rate/VLOOKUP(Interval,LoanLookup[],5,FALSE)),"")</f>
        <v/>
      </c>
      <c r="K608" s="11" t="e">
        <f t="shared" si="65"/>
        <v>#VALUE!</v>
      </c>
      <c r="L608" s="65">
        <f>SUM($J$13:$J608)</f>
        <v>0</v>
      </c>
      <c r="M608" s="65"/>
      <c r="N608" s="65"/>
      <c r="O608" s="4"/>
    </row>
    <row r="609" spans="2:15" ht="16.5" customHeight="1" x14ac:dyDescent="0.3">
      <c r="B609" s="8" t="str">
        <f t="shared" si="66"/>
        <v/>
      </c>
      <c r="C609" s="9" t="str">
        <f>IF(Pay_Num&lt;&gt;"",DATE(YEAR(C608)+VLOOKUP(Interval,LoanLookup[],4,FALSE),MONTH(C608)+VLOOKUP(Interval,LoanLookup[],2,FALSE),DAY(C608)+VLOOKUP(Interval,LoanLookup[],3,FALSE)),"")</f>
        <v/>
      </c>
      <c r="D609" s="11" t="str">
        <f t="shared" si="62"/>
        <v/>
      </c>
      <c r="E609" s="14" t="str">
        <f t="shared" si="68"/>
        <v/>
      </c>
      <c r="F609" s="83" t="e">
        <f t="shared" si="63"/>
        <v>#VALUE!</v>
      </c>
      <c r="G609" s="83"/>
      <c r="H609" s="11" t="e">
        <f t="shared" si="64"/>
        <v>#VALUE!</v>
      </c>
      <c r="I609" s="11" t="str">
        <f t="shared" si="67"/>
        <v/>
      </c>
      <c r="J609" s="10" t="str">
        <f>IF(Pay_Num&lt;&gt;"",Beg_Bal*(Interest_Rate/VLOOKUP(Interval,LoanLookup[],5,FALSE)),"")</f>
        <v/>
      </c>
      <c r="K609" s="11" t="e">
        <f t="shared" si="65"/>
        <v>#VALUE!</v>
      </c>
      <c r="L609" s="65">
        <f>SUM($J$13:$J609)</f>
        <v>0</v>
      </c>
      <c r="M609" s="65"/>
      <c r="N609" s="65"/>
      <c r="O609" s="4"/>
    </row>
    <row r="610" spans="2:15" ht="16.5" customHeight="1" x14ac:dyDescent="0.3">
      <c r="B610" s="8" t="str">
        <f t="shared" si="66"/>
        <v/>
      </c>
      <c r="C610" s="9" t="str">
        <f>IF(Pay_Num&lt;&gt;"",DATE(YEAR(C609)+VLOOKUP(Interval,LoanLookup[],4,FALSE),MONTH(C609)+VLOOKUP(Interval,LoanLookup[],2,FALSE),DAY(C609)+VLOOKUP(Interval,LoanLookup[],3,FALSE)),"")</f>
        <v/>
      </c>
      <c r="D610" s="11" t="str">
        <f t="shared" si="62"/>
        <v/>
      </c>
      <c r="E610" s="14" t="str">
        <f t="shared" si="68"/>
        <v/>
      </c>
      <c r="F610" s="83" t="e">
        <f t="shared" si="63"/>
        <v>#VALUE!</v>
      </c>
      <c r="G610" s="83"/>
      <c r="H610" s="11" t="e">
        <f t="shared" si="64"/>
        <v>#VALUE!</v>
      </c>
      <c r="I610" s="11" t="str">
        <f t="shared" si="67"/>
        <v/>
      </c>
      <c r="J610" s="10" t="str">
        <f>IF(Pay_Num&lt;&gt;"",Beg_Bal*(Interest_Rate/VLOOKUP(Interval,LoanLookup[],5,FALSE)),"")</f>
        <v/>
      </c>
      <c r="K610" s="11" t="e">
        <f t="shared" si="65"/>
        <v>#VALUE!</v>
      </c>
      <c r="L610" s="65">
        <f>SUM($J$13:$J610)</f>
        <v>0</v>
      </c>
      <c r="M610" s="65"/>
      <c r="N610" s="65"/>
      <c r="O610" s="4"/>
    </row>
    <row r="611" spans="2:15" ht="16.5" customHeight="1" x14ac:dyDescent="0.3">
      <c r="B611" s="8" t="str">
        <f t="shared" si="66"/>
        <v/>
      </c>
      <c r="C611" s="9" t="str">
        <f>IF(Pay_Num&lt;&gt;"",DATE(YEAR(C610)+VLOOKUP(Interval,LoanLookup[],4,FALSE),MONTH(C610)+VLOOKUP(Interval,LoanLookup[],2,FALSE),DAY(C610)+VLOOKUP(Interval,LoanLookup[],3,FALSE)),"")</f>
        <v/>
      </c>
      <c r="D611" s="11" t="str">
        <f t="shared" si="62"/>
        <v/>
      </c>
      <c r="E611" s="14" t="str">
        <f t="shared" si="68"/>
        <v/>
      </c>
      <c r="F611" s="83" t="e">
        <f t="shared" si="63"/>
        <v>#VALUE!</v>
      </c>
      <c r="G611" s="83"/>
      <c r="H611" s="11" t="e">
        <f t="shared" si="64"/>
        <v>#VALUE!</v>
      </c>
      <c r="I611" s="11" t="str">
        <f t="shared" si="67"/>
        <v/>
      </c>
      <c r="J611" s="10" t="str">
        <f>IF(Pay_Num&lt;&gt;"",Beg_Bal*(Interest_Rate/VLOOKUP(Interval,LoanLookup[],5,FALSE)),"")</f>
        <v/>
      </c>
      <c r="K611" s="11" t="e">
        <f t="shared" si="65"/>
        <v>#VALUE!</v>
      </c>
      <c r="L611" s="65">
        <f>SUM($J$13:$J611)</f>
        <v>0</v>
      </c>
      <c r="M611" s="65"/>
      <c r="N611" s="65"/>
      <c r="O611" s="4"/>
    </row>
    <row r="612" spans="2:15" ht="16.5" customHeight="1" x14ac:dyDescent="0.3">
      <c r="B612" s="8" t="str">
        <f t="shared" si="66"/>
        <v/>
      </c>
      <c r="C612" s="9" t="str">
        <f>IF(Pay_Num&lt;&gt;"",DATE(YEAR(C611)+VLOOKUP(Interval,LoanLookup[],4,FALSE),MONTH(C611)+VLOOKUP(Interval,LoanLookup[],2,FALSE),DAY(C611)+VLOOKUP(Interval,LoanLookup[],3,FALSE)),"")</f>
        <v/>
      </c>
      <c r="D612" s="11" t="str">
        <f t="shared" si="62"/>
        <v/>
      </c>
      <c r="E612" s="14" t="str">
        <f t="shared" si="68"/>
        <v/>
      </c>
      <c r="F612" s="83" t="e">
        <f t="shared" si="63"/>
        <v>#VALUE!</v>
      </c>
      <c r="G612" s="83"/>
      <c r="H612" s="11" t="e">
        <f t="shared" si="64"/>
        <v>#VALUE!</v>
      </c>
      <c r="I612" s="11" t="str">
        <f t="shared" si="67"/>
        <v/>
      </c>
      <c r="J612" s="10" t="str">
        <f>IF(Pay_Num&lt;&gt;"",Beg_Bal*(Interest_Rate/VLOOKUP(Interval,LoanLookup[],5,FALSE)),"")</f>
        <v/>
      </c>
      <c r="K612" s="11" t="e">
        <f t="shared" si="65"/>
        <v>#VALUE!</v>
      </c>
      <c r="L612" s="65">
        <f>SUM($J$13:$J612)</f>
        <v>0</v>
      </c>
      <c r="M612" s="65"/>
      <c r="N612" s="65"/>
      <c r="O612" s="4"/>
    </row>
    <row r="613" spans="2:15" ht="16.5" customHeight="1" x14ac:dyDescent="0.3">
      <c r="B613" s="8" t="str">
        <f t="shared" si="66"/>
        <v/>
      </c>
      <c r="C613" s="9" t="str">
        <f>IF(Pay_Num&lt;&gt;"",DATE(YEAR(C612)+VLOOKUP(Interval,LoanLookup[],4,FALSE),MONTH(C612)+VLOOKUP(Interval,LoanLookup[],2,FALSE),DAY(C612)+VLOOKUP(Interval,LoanLookup[],3,FALSE)),"")</f>
        <v/>
      </c>
      <c r="D613" s="11" t="str">
        <f t="shared" si="62"/>
        <v/>
      </c>
      <c r="E613" s="14" t="str">
        <f t="shared" si="68"/>
        <v/>
      </c>
      <c r="F613" s="83" t="e">
        <f t="shared" si="63"/>
        <v>#VALUE!</v>
      </c>
      <c r="G613" s="83"/>
      <c r="H613" s="11" t="e">
        <f t="shared" si="64"/>
        <v>#VALUE!</v>
      </c>
      <c r="I613" s="11" t="str">
        <f t="shared" si="67"/>
        <v/>
      </c>
      <c r="J613" s="10" t="str">
        <f>IF(Pay_Num&lt;&gt;"",Beg_Bal*(Interest_Rate/VLOOKUP(Interval,LoanLookup[],5,FALSE)),"")</f>
        <v/>
      </c>
      <c r="K613" s="11" t="e">
        <f t="shared" si="65"/>
        <v>#VALUE!</v>
      </c>
      <c r="L613" s="65">
        <f>SUM($J$13:$J613)</f>
        <v>0</v>
      </c>
      <c r="M613" s="65"/>
      <c r="N613" s="65"/>
      <c r="O613" s="4"/>
    </row>
    <row r="614" spans="2:15" ht="16.5" customHeight="1" x14ac:dyDescent="0.3">
      <c r="B614" s="8" t="str">
        <f t="shared" si="66"/>
        <v/>
      </c>
      <c r="C614" s="9" t="str">
        <f>IF(Pay_Num&lt;&gt;"",DATE(YEAR(C613)+VLOOKUP(Interval,LoanLookup[],4,FALSE),MONTH(C613)+VLOOKUP(Interval,LoanLookup[],2,FALSE),DAY(C613)+VLOOKUP(Interval,LoanLookup[],3,FALSE)),"")</f>
        <v/>
      </c>
      <c r="D614" s="11" t="str">
        <f t="shared" si="62"/>
        <v/>
      </c>
      <c r="E614" s="14" t="str">
        <f t="shared" si="68"/>
        <v/>
      </c>
      <c r="F614" s="83" t="e">
        <f t="shared" si="63"/>
        <v>#VALUE!</v>
      </c>
      <c r="G614" s="83"/>
      <c r="H614" s="11" t="e">
        <f t="shared" si="64"/>
        <v>#VALUE!</v>
      </c>
      <c r="I614" s="11" t="str">
        <f t="shared" si="67"/>
        <v/>
      </c>
      <c r="J614" s="10" t="str">
        <f>IF(Pay_Num&lt;&gt;"",Beg_Bal*(Interest_Rate/VLOOKUP(Interval,LoanLookup[],5,FALSE)),"")</f>
        <v/>
      </c>
      <c r="K614" s="11" t="e">
        <f t="shared" si="65"/>
        <v>#VALUE!</v>
      </c>
      <c r="L614" s="65">
        <f>SUM($J$13:$J614)</f>
        <v>0</v>
      </c>
      <c r="M614" s="65"/>
      <c r="N614" s="65"/>
      <c r="O614" s="4"/>
    </row>
    <row r="615" spans="2:15" ht="16.5" customHeight="1" x14ac:dyDescent="0.3">
      <c r="B615" s="8" t="str">
        <f t="shared" si="66"/>
        <v/>
      </c>
      <c r="C615" s="9" t="str">
        <f>IF(Pay_Num&lt;&gt;"",DATE(YEAR(C614)+VLOOKUP(Interval,LoanLookup[],4,FALSE),MONTH(C614)+VLOOKUP(Interval,LoanLookup[],2,FALSE),DAY(C614)+VLOOKUP(Interval,LoanLookup[],3,FALSE)),"")</f>
        <v/>
      </c>
      <c r="D615" s="11" t="str">
        <f t="shared" si="62"/>
        <v/>
      </c>
      <c r="E615" s="14" t="str">
        <f t="shared" si="68"/>
        <v/>
      </c>
      <c r="F615" s="83" t="e">
        <f t="shared" si="63"/>
        <v>#VALUE!</v>
      </c>
      <c r="G615" s="83"/>
      <c r="H615" s="11" t="e">
        <f t="shared" si="64"/>
        <v>#VALUE!</v>
      </c>
      <c r="I615" s="11" t="str">
        <f t="shared" si="67"/>
        <v/>
      </c>
      <c r="J615" s="10" t="str">
        <f>IF(Pay_Num&lt;&gt;"",Beg_Bal*(Interest_Rate/VLOOKUP(Interval,LoanLookup[],5,FALSE)),"")</f>
        <v/>
      </c>
      <c r="K615" s="11" t="e">
        <f t="shared" si="65"/>
        <v>#VALUE!</v>
      </c>
      <c r="L615" s="65">
        <f>SUM($J$13:$J615)</f>
        <v>0</v>
      </c>
      <c r="M615" s="65"/>
      <c r="N615" s="65"/>
      <c r="O615" s="4"/>
    </row>
    <row r="616" spans="2:15" ht="16.5" customHeight="1" x14ac:dyDescent="0.3">
      <c r="B616" s="8" t="str">
        <f t="shared" si="66"/>
        <v/>
      </c>
      <c r="C616" s="9" t="str">
        <f>IF(Pay_Num&lt;&gt;"",DATE(YEAR(C615)+VLOOKUP(Interval,LoanLookup[],4,FALSE),MONTH(C615)+VLOOKUP(Interval,LoanLookup[],2,FALSE),DAY(C615)+VLOOKUP(Interval,LoanLookup[],3,FALSE)),"")</f>
        <v/>
      </c>
      <c r="D616" s="11" t="str">
        <f t="shared" si="62"/>
        <v/>
      </c>
      <c r="E616" s="14" t="str">
        <f t="shared" si="68"/>
        <v/>
      </c>
      <c r="F616" s="83" t="e">
        <f t="shared" si="63"/>
        <v>#VALUE!</v>
      </c>
      <c r="G616" s="83"/>
      <c r="H616" s="11" t="e">
        <f t="shared" si="64"/>
        <v>#VALUE!</v>
      </c>
      <c r="I616" s="11" t="str">
        <f t="shared" si="67"/>
        <v/>
      </c>
      <c r="J616" s="10" t="str">
        <f>IF(Pay_Num&lt;&gt;"",Beg_Bal*(Interest_Rate/VLOOKUP(Interval,LoanLookup[],5,FALSE)),"")</f>
        <v/>
      </c>
      <c r="K616" s="11" t="e">
        <f t="shared" si="65"/>
        <v>#VALUE!</v>
      </c>
      <c r="L616" s="65">
        <f>SUM($J$13:$J616)</f>
        <v>0</v>
      </c>
      <c r="M616" s="65"/>
      <c r="N616" s="65"/>
      <c r="O616" s="4"/>
    </row>
    <row r="617" spans="2:15" ht="16.5" customHeight="1" x14ac:dyDescent="0.3">
      <c r="B617" s="8" t="str">
        <f t="shared" si="66"/>
        <v/>
      </c>
      <c r="C617" s="9" t="str">
        <f>IF(Pay_Num&lt;&gt;"",DATE(YEAR(C616)+VLOOKUP(Interval,LoanLookup[],4,FALSE),MONTH(C616)+VLOOKUP(Interval,LoanLookup[],2,FALSE),DAY(C616)+VLOOKUP(Interval,LoanLookup[],3,FALSE)),"")</f>
        <v/>
      </c>
      <c r="D617" s="11" t="str">
        <f t="shared" si="62"/>
        <v/>
      </c>
      <c r="E617" s="14" t="str">
        <f t="shared" si="68"/>
        <v/>
      </c>
      <c r="F617" s="83" t="e">
        <f t="shared" si="63"/>
        <v>#VALUE!</v>
      </c>
      <c r="G617" s="83"/>
      <c r="H617" s="11" t="e">
        <f t="shared" si="64"/>
        <v>#VALUE!</v>
      </c>
      <c r="I617" s="11" t="str">
        <f t="shared" si="67"/>
        <v/>
      </c>
      <c r="J617" s="10" t="str">
        <f>IF(Pay_Num&lt;&gt;"",Beg_Bal*(Interest_Rate/VLOOKUP(Interval,LoanLookup[],5,FALSE)),"")</f>
        <v/>
      </c>
      <c r="K617" s="11" t="e">
        <f t="shared" si="65"/>
        <v>#VALUE!</v>
      </c>
      <c r="L617" s="65">
        <f>SUM($J$13:$J617)</f>
        <v>0</v>
      </c>
      <c r="M617" s="65"/>
      <c r="N617" s="65"/>
      <c r="O617" s="4"/>
    </row>
    <row r="618" spans="2:15" ht="16.5" customHeight="1" x14ac:dyDescent="0.3">
      <c r="B618" s="8" t="str">
        <f t="shared" si="66"/>
        <v/>
      </c>
      <c r="C618" s="9" t="str">
        <f>IF(Pay_Num&lt;&gt;"",DATE(YEAR(C617)+VLOOKUP(Interval,LoanLookup[],4,FALSE),MONTH(C617)+VLOOKUP(Interval,LoanLookup[],2,FALSE),DAY(C617)+VLOOKUP(Interval,LoanLookup[],3,FALSE)),"")</f>
        <v/>
      </c>
      <c r="D618" s="11" t="str">
        <f t="shared" si="62"/>
        <v/>
      </c>
      <c r="E618" s="14" t="str">
        <f t="shared" si="68"/>
        <v/>
      </c>
      <c r="F618" s="83" t="e">
        <f t="shared" si="63"/>
        <v>#VALUE!</v>
      </c>
      <c r="G618" s="83"/>
      <c r="H618" s="11" t="e">
        <f t="shared" si="64"/>
        <v>#VALUE!</v>
      </c>
      <c r="I618" s="11" t="str">
        <f t="shared" si="67"/>
        <v/>
      </c>
      <c r="J618" s="10" t="str">
        <f>IF(Pay_Num&lt;&gt;"",Beg_Bal*(Interest_Rate/VLOOKUP(Interval,LoanLookup[],5,FALSE)),"")</f>
        <v/>
      </c>
      <c r="K618" s="11" t="e">
        <f t="shared" si="65"/>
        <v>#VALUE!</v>
      </c>
      <c r="L618" s="65">
        <f>SUM($J$13:$J618)</f>
        <v>0</v>
      </c>
      <c r="M618" s="65"/>
      <c r="N618" s="65"/>
      <c r="O618" s="4"/>
    </row>
    <row r="619" spans="2:15" ht="16.5" customHeight="1" x14ac:dyDescent="0.3">
      <c r="B619" s="8" t="str">
        <f t="shared" si="66"/>
        <v/>
      </c>
      <c r="C619" s="9" t="str">
        <f>IF(Pay_Num&lt;&gt;"",DATE(YEAR(C618)+VLOOKUP(Interval,LoanLookup[],4,FALSE),MONTH(C618)+VLOOKUP(Interval,LoanLookup[],2,FALSE),DAY(C618)+VLOOKUP(Interval,LoanLookup[],3,FALSE)),"")</f>
        <v/>
      </c>
      <c r="D619" s="11" t="str">
        <f t="shared" si="62"/>
        <v/>
      </c>
      <c r="E619" s="14" t="str">
        <f t="shared" si="68"/>
        <v/>
      </c>
      <c r="F619" s="83" t="e">
        <f t="shared" si="63"/>
        <v>#VALUE!</v>
      </c>
      <c r="G619" s="83"/>
      <c r="H619" s="11" t="e">
        <f t="shared" si="64"/>
        <v>#VALUE!</v>
      </c>
      <c r="I619" s="11" t="str">
        <f t="shared" si="67"/>
        <v/>
      </c>
      <c r="J619" s="10" t="str">
        <f>IF(Pay_Num&lt;&gt;"",Beg_Bal*(Interest_Rate/VLOOKUP(Interval,LoanLookup[],5,FALSE)),"")</f>
        <v/>
      </c>
      <c r="K619" s="11" t="e">
        <f t="shared" si="65"/>
        <v>#VALUE!</v>
      </c>
      <c r="L619" s="65">
        <f>SUM($J$13:$J619)</f>
        <v>0</v>
      </c>
      <c r="M619" s="65"/>
      <c r="N619" s="65"/>
      <c r="O619" s="4"/>
    </row>
    <row r="620" spans="2:15" ht="16.5" customHeight="1" x14ac:dyDescent="0.3">
      <c r="B620" s="8" t="str">
        <f t="shared" si="66"/>
        <v/>
      </c>
      <c r="C620" s="9" t="str">
        <f>IF(Pay_Num&lt;&gt;"",DATE(YEAR(C619)+VLOOKUP(Interval,LoanLookup[],4,FALSE),MONTH(C619)+VLOOKUP(Interval,LoanLookup[],2,FALSE),DAY(C619)+VLOOKUP(Interval,LoanLookup[],3,FALSE)),"")</f>
        <v/>
      </c>
      <c r="D620" s="11" t="str">
        <f t="shared" si="62"/>
        <v/>
      </c>
      <c r="E620" s="14" t="str">
        <f t="shared" si="68"/>
        <v/>
      </c>
      <c r="F620" s="83" t="e">
        <f t="shared" si="63"/>
        <v>#VALUE!</v>
      </c>
      <c r="G620" s="83"/>
      <c r="H620" s="11" t="e">
        <f t="shared" si="64"/>
        <v>#VALUE!</v>
      </c>
      <c r="I620" s="11" t="str">
        <f t="shared" si="67"/>
        <v/>
      </c>
      <c r="J620" s="10" t="str">
        <f>IF(Pay_Num&lt;&gt;"",Beg_Bal*(Interest_Rate/VLOOKUP(Interval,LoanLookup[],5,FALSE)),"")</f>
        <v/>
      </c>
      <c r="K620" s="11" t="e">
        <f t="shared" si="65"/>
        <v>#VALUE!</v>
      </c>
      <c r="L620" s="65">
        <f>SUM($J$13:$J620)</f>
        <v>0</v>
      </c>
      <c r="M620" s="65"/>
      <c r="N620" s="65"/>
      <c r="O620" s="4"/>
    </row>
    <row r="621" spans="2:15" ht="16.5" customHeight="1" x14ac:dyDescent="0.3">
      <c r="B621" s="8" t="str">
        <f t="shared" si="66"/>
        <v/>
      </c>
      <c r="C621" s="9" t="str">
        <f>IF(Pay_Num&lt;&gt;"",DATE(YEAR(C620)+VLOOKUP(Interval,LoanLookup[],4,FALSE),MONTH(C620)+VLOOKUP(Interval,LoanLookup[],2,FALSE),DAY(C620)+VLOOKUP(Interval,LoanLookup[],3,FALSE)),"")</f>
        <v/>
      </c>
      <c r="D621" s="11" t="str">
        <f t="shared" si="62"/>
        <v/>
      </c>
      <c r="E621" s="14" t="str">
        <f t="shared" si="68"/>
        <v/>
      </c>
      <c r="F621" s="83" t="e">
        <f t="shared" si="63"/>
        <v>#VALUE!</v>
      </c>
      <c r="G621" s="83"/>
      <c r="H621" s="11" t="e">
        <f t="shared" si="64"/>
        <v>#VALUE!</v>
      </c>
      <c r="I621" s="11" t="str">
        <f t="shared" si="67"/>
        <v/>
      </c>
      <c r="J621" s="10" t="str">
        <f>IF(Pay_Num&lt;&gt;"",Beg_Bal*(Interest_Rate/VLOOKUP(Interval,LoanLookup[],5,FALSE)),"")</f>
        <v/>
      </c>
      <c r="K621" s="11" t="e">
        <f t="shared" si="65"/>
        <v>#VALUE!</v>
      </c>
      <c r="L621" s="65">
        <f>SUM($J$13:$J621)</f>
        <v>0</v>
      </c>
      <c r="M621" s="65"/>
      <c r="N621" s="65"/>
      <c r="O621" s="4"/>
    </row>
    <row r="622" spans="2:15" ht="16.5" customHeight="1" x14ac:dyDescent="0.3">
      <c r="B622" s="8" t="str">
        <f t="shared" si="66"/>
        <v/>
      </c>
      <c r="C622" s="9" t="str">
        <f>IF(Pay_Num&lt;&gt;"",DATE(YEAR(C621)+VLOOKUP(Interval,LoanLookup[],4,FALSE),MONTH(C621)+VLOOKUP(Interval,LoanLookup[],2,FALSE),DAY(C621)+VLOOKUP(Interval,LoanLookup[],3,FALSE)),"")</f>
        <v/>
      </c>
      <c r="D622" s="11" t="str">
        <f t="shared" si="62"/>
        <v/>
      </c>
      <c r="E622" s="14" t="str">
        <f t="shared" si="68"/>
        <v/>
      </c>
      <c r="F622" s="83" t="e">
        <f t="shared" si="63"/>
        <v>#VALUE!</v>
      </c>
      <c r="G622" s="83"/>
      <c r="H622" s="11" t="e">
        <f t="shared" si="64"/>
        <v>#VALUE!</v>
      </c>
      <c r="I622" s="11" t="str">
        <f t="shared" si="67"/>
        <v/>
      </c>
      <c r="J622" s="10" t="str">
        <f>IF(Pay_Num&lt;&gt;"",Beg_Bal*(Interest_Rate/VLOOKUP(Interval,LoanLookup[],5,FALSE)),"")</f>
        <v/>
      </c>
      <c r="K622" s="11" t="e">
        <f t="shared" si="65"/>
        <v>#VALUE!</v>
      </c>
      <c r="L622" s="65">
        <f>SUM($J$13:$J622)</f>
        <v>0</v>
      </c>
      <c r="M622" s="65"/>
      <c r="N622" s="65"/>
      <c r="O622" s="4"/>
    </row>
    <row r="623" spans="2:15" ht="16.5" customHeight="1" x14ac:dyDescent="0.3">
      <c r="B623" s="8" t="str">
        <f t="shared" si="66"/>
        <v/>
      </c>
      <c r="C623" s="9" t="str">
        <f>IF(Pay_Num&lt;&gt;"",DATE(YEAR(C622)+VLOOKUP(Interval,LoanLookup[],4,FALSE),MONTH(C622)+VLOOKUP(Interval,LoanLookup[],2,FALSE),DAY(C622)+VLOOKUP(Interval,LoanLookup[],3,FALSE)),"")</f>
        <v/>
      </c>
      <c r="D623" s="11" t="str">
        <f t="shared" si="62"/>
        <v/>
      </c>
      <c r="E623" s="14" t="str">
        <f t="shared" si="68"/>
        <v/>
      </c>
      <c r="F623" s="83" t="e">
        <f t="shared" si="63"/>
        <v>#VALUE!</v>
      </c>
      <c r="G623" s="83"/>
      <c r="H623" s="11" t="e">
        <f t="shared" si="64"/>
        <v>#VALUE!</v>
      </c>
      <c r="I623" s="11" t="str">
        <f t="shared" si="67"/>
        <v/>
      </c>
      <c r="J623" s="10" t="str">
        <f>IF(Pay_Num&lt;&gt;"",Beg_Bal*(Interest_Rate/VLOOKUP(Interval,LoanLookup[],5,FALSE)),"")</f>
        <v/>
      </c>
      <c r="K623" s="11" t="e">
        <f t="shared" si="65"/>
        <v>#VALUE!</v>
      </c>
      <c r="L623" s="65">
        <f>SUM($J$13:$J623)</f>
        <v>0</v>
      </c>
      <c r="M623" s="65"/>
      <c r="N623" s="65"/>
      <c r="O623" s="4"/>
    </row>
    <row r="624" spans="2:15" ht="16.5" customHeight="1" x14ac:dyDescent="0.3">
      <c r="B624" s="8" t="str">
        <f t="shared" si="66"/>
        <v/>
      </c>
      <c r="C624" s="9" t="str">
        <f>IF(Pay_Num&lt;&gt;"",DATE(YEAR(C623)+VLOOKUP(Interval,LoanLookup[],4,FALSE),MONTH(C623)+VLOOKUP(Interval,LoanLookup[],2,FALSE),DAY(C623)+VLOOKUP(Interval,LoanLookup[],3,FALSE)),"")</f>
        <v/>
      </c>
      <c r="D624" s="11" t="str">
        <f t="shared" si="62"/>
        <v/>
      </c>
      <c r="E624" s="14" t="str">
        <f t="shared" si="68"/>
        <v/>
      </c>
      <c r="F624" s="83" t="e">
        <f t="shared" si="63"/>
        <v>#VALUE!</v>
      </c>
      <c r="G624" s="83"/>
      <c r="H624" s="11" t="e">
        <f t="shared" si="64"/>
        <v>#VALUE!</v>
      </c>
      <c r="I624" s="11" t="str">
        <f t="shared" si="67"/>
        <v/>
      </c>
      <c r="J624" s="10" t="str">
        <f>IF(Pay_Num&lt;&gt;"",Beg_Bal*(Interest_Rate/VLOOKUP(Interval,LoanLookup[],5,FALSE)),"")</f>
        <v/>
      </c>
      <c r="K624" s="11" t="e">
        <f t="shared" si="65"/>
        <v>#VALUE!</v>
      </c>
      <c r="L624" s="65">
        <f>SUM($J$13:$J624)</f>
        <v>0</v>
      </c>
      <c r="M624" s="65"/>
      <c r="N624" s="65"/>
      <c r="O624" s="4"/>
    </row>
    <row r="625" spans="2:15" ht="16.5" customHeight="1" x14ac:dyDescent="0.3">
      <c r="B625" s="8" t="str">
        <f t="shared" si="66"/>
        <v/>
      </c>
      <c r="C625" s="9" t="str">
        <f>IF(Pay_Num&lt;&gt;"",DATE(YEAR(C624)+VLOOKUP(Interval,LoanLookup[],4,FALSE),MONTH(C624)+VLOOKUP(Interval,LoanLookup[],2,FALSE),DAY(C624)+VLOOKUP(Interval,LoanLookup[],3,FALSE)),"")</f>
        <v/>
      </c>
      <c r="D625" s="11" t="str">
        <f t="shared" si="62"/>
        <v/>
      </c>
      <c r="E625" s="14" t="str">
        <f t="shared" si="68"/>
        <v/>
      </c>
      <c r="F625" s="83" t="e">
        <f t="shared" si="63"/>
        <v>#VALUE!</v>
      </c>
      <c r="G625" s="83"/>
      <c r="H625" s="11" t="e">
        <f t="shared" si="64"/>
        <v>#VALUE!</v>
      </c>
      <c r="I625" s="11" t="str">
        <f t="shared" si="67"/>
        <v/>
      </c>
      <c r="J625" s="10" t="str">
        <f>IF(Pay_Num&lt;&gt;"",Beg_Bal*(Interest_Rate/VLOOKUP(Interval,LoanLookup[],5,FALSE)),"")</f>
        <v/>
      </c>
      <c r="K625" s="11" t="e">
        <f t="shared" si="65"/>
        <v>#VALUE!</v>
      </c>
      <c r="L625" s="65">
        <f>SUM($J$13:$J625)</f>
        <v>0</v>
      </c>
      <c r="M625" s="65"/>
      <c r="N625" s="65"/>
      <c r="O625" s="4"/>
    </row>
    <row r="626" spans="2:15" ht="16.5" customHeight="1" x14ac:dyDescent="0.3">
      <c r="B626" s="8" t="str">
        <f t="shared" si="66"/>
        <v/>
      </c>
      <c r="C626" s="9" t="str">
        <f>IF(Pay_Num&lt;&gt;"",DATE(YEAR(C625)+VLOOKUP(Interval,LoanLookup[],4,FALSE),MONTH(C625)+VLOOKUP(Interval,LoanLookup[],2,FALSE),DAY(C625)+VLOOKUP(Interval,LoanLookup[],3,FALSE)),"")</f>
        <v/>
      </c>
      <c r="D626" s="11" t="str">
        <f t="shared" si="62"/>
        <v/>
      </c>
      <c r="E626" s="14" t="str">
        <f t="shared" si="68"/>
        <v/>
      </c>
      <c r="F626" s="83" t="e">
        <f t="shared" si="63"/>
        <v>#VALUE!</v>
      </c>
      <c r="G626" s="83"/>
      <c r="H626" s="11" t="e">
        <f t="shared" si="64"/>
        <v>#VALUE!</v>
      </c>
      <c r="I626" s="11" t="str">
        <f t="shared" si="67"/>
        <v/>
      </c>
      <c r="J626" s="10" t="str">
        <f>IF(Pay_Num&lt;&gt;"",Beg_Bal*(Interest_Rate/VLOOKUP(Interval,LoanLookup[],5,FALSE)),"")</f>
        <v/>
      </c>
      <c r="K626" s="11" t="e">
        <f t="shared" si="65"/>
        <v>#VALUE!</v>
      </c>
      <c r="L626" s="65">
        <f>SUM($J$13:$J626)</f>
        <v>0</v>
      </c>
      <c r="M626" s="65"/>
      <c r="N626" s="65"/>
      <c r="O626" s="4"/>
    </row>
    <row r="627" spans="2:15" ht="16.5" customHeight="1" x14ac:dyDescent="0.3">
      <c r="B627" s="8" t="str">
        <f t="shared" si="66"/>
        <v/>
      </c>
      <c r="C627" s="9" t="str">
        <f>IF(Pay_Num&lt;&gt;"",DATE(YEAR(C626)+VLOOKUP(Interval,LoanLookup[],4,FALSE),MONTH(C626)+VLOOKUP(Interval,LoanLookup[],2,FALSE),DAY(C626)+VLOOKUP(Interval,LoanLookup[],3,FALSE)),"")</f>
        <v/>
      </c>
      <c r="D627" s="11" t="str">
        <f t="shared" si="62"/>
        <v/>
      </c>
      <c r="E627" s="14" t="str">
        <f t="shared" si="68"/>
        <v/>
      </c>
      <c r="F627" s="83" t="e">
        <f t="shared" si="63"/>
        <v>#VALUE!</v>
      </c>
      <c r="G627" s="83"/>
      <c r="H627" s="11" t="e">
        <f t="shared" si="64"/>
        <v>#VALUE!</v>
      </c>
      <c r="I627" s="11" t="str">
        <f t="shared" si="67"/>
        <v/>
      </c>
      <c r="J627" s="10" t="str">
        <f>IF(Pay_Num&lt;&gt;"",Beg_Bal*(Interest_Rate/VLOOKUP(Interval,LoanLookup[],5,FALSE)),"")</f>
        <v/>
      </c>
      <c r="K627" s="11" t="e">
        <f t="shared" si="65"/>
        <v>#VALUE!</v>
      </c>
      <c r="L627" s="65">
        <f>SUM($J$13:$J627)</f>
        <v>0</v>
      </c>
      <c r="M627" s="65"/>
      <c r="N627" s="65"/>
      <c r="O627" s="4"/>
    </row>
    <row r="628" spans="2:15" ht="16.5" customHeight="1" x14ac:dyDescent="0.3">
      <c r="B628" s="8" t="str">
        <f t="shared" si="66"/>
        <v/>
      </c>
      <c r="C628" s="9" t="str">
        <f>IF(Pay_Num&lt;&gt;"",DATE(YEAR(C627)+VLOOKUP(Interval,LoanLookup[],4,FALSE),MONTH(C627)+VLOOKUP(Interval,LoanLookup[],2,FALSE),DAY(C627)+VLOOKUP(Interval,LoanLookup[],3,FALSE)),"")</f>
        <v/>
      </c>
      <c r="D628" s="11" t="str">
        <f t="shared" si="62"/>
        <v/>
      </c>
      <c r="E628" s="14" t="str">
        <f t="shared" si="68"/>
        <v/>
      </c>
      <c r="F628" s="83" t="e">
        <f t="shared" si="63"/>
        <v>#VALUE!</v>
      </c>
      <c r="G628" s="83"/>
      <c r="H628" s="11" t="e">
        <f t="shared" si="64"/>
        <v>#VALUE!</v>
      </c>
      <c r="I628" s="11" t="str">
        <f t="shared" si="67"/>
        <v/>
      </c>
      <c r="J628" s="10" t="str">
        <f>IF(Pay_Num&lt;&gt;"",Beg_Bal*(Interest_Rate/VLOOKUP(Interval,LoanLookup[],5,FALSE)),"")</f>
        <v/>
      </c>
      <c r="K628" s="11" t="e">
        <f t="shared" si="65"/>
        <v>#VALUE!</v>
      </c>
      <c r="L628" s="65">
        <f>SUM($J$13:$J628)</f>
        <v>0</v>
      </c>
      <c r="M628" s="65"/>
      <c r="N628" s="65"/>
      <c r="O628" s="4"/>
    </row>
    <row r="629" spans="2:15" ht="16.5" customHeight="1" x14ac:dyDescent="0.3">
      <c r="B629" s="8" t="str">
        <f t="shared" si="66"/>
        <v/>
      </c>
      <c r="C629" s="9" t="str">
        <f>IF(Pay_Num&lt;&gt;"",DATE(YEAR(C628)+VLOOKUP(Interval,LoanLookup[],4,FALSE),MONTH(C628)+VLOOKUP(Interval,LoanLookup[],2,FALSE),DAY(C628)+VLOOKUP(Interval,LoanLookup[],3,FALSE)),"")</f>
        <v/>
      </c>
      <c r="D629" s="11" t="str">
        <f t="shared" si="62"/>
        <v/>
      </c>
      <c r="E629" s="14" t="str">
        <f t="shared" si="68"/>
        <v/>
      </c>
      <c r="F629" s="83" t="e">
        <f t="shared" si="63"/>
        <v>#VALUE!</v>
      </c>
      <c r="G629" s="83"/>
      <c r="H629" s="11" t="e">
        <f t="shared" si="64"/>
        <v>#VALUE!</v>
      </c>
      <c r="I629" s="11" t="str">
        <f t="shared" si="67"/>
        <v/>
      </c>
      <c r="J629" s="10" t="str">
        <f>IF(Pay_Num&lt;&gt;"",Beg_Bal*(Interest_Rate/VLOOKUP(Interval,LoanLookup[],5,FALSE)),"")</f>
        <v/>
      </c>
      <c r="K629" s="11" t="e">
        <f t="shared" si="65"/>
        <v>#VALUE!</v>
      </c>
      <c r="L629" s="65">
        <f>SUM($J$13:$J629)</f>
        <v>0</v>
      </c>
      <c r="M629" s="65"/>
      <c r="N629" s="65"/>
      <c r="O629" s="4"/>
    </row>
    <row r="630" spans="2:15" ht="16.5" customHeight="1" x14ac:dyDescent="0.3">
      <c r="B630" s="8" t="str">
        <f t="shared" si="66"/>
        <v/>
      </c>
      <c r="C630" s="9" t="str">
        <f>IF(Pay_Num&lt;&gt;"",DATE(YEAR(C629)+VLOOKUP(Interval,LoanLookup[],4,FALSE),MONTH(C629)+VLOOKUP(Interval,LoanLookup[],2,FALSE),DAY(C629)+VLOOKUP(Interval,LoanLookup[],3,FALSE)),"")</f>
        <v/>
      </c>
      <c r="D630" s="11" t="str">
        <f t="shared" ref="D630:D693" si="69">IF(Pay_Num&lt;&gt;"",K629,"")</f>
        <v/>
      </c>
      <c r="E630" s="14" t="str">
        <f t="shared" si="68"/>
        <v/>
      </c>
      <c r="F630" s="83" t="e">
        <f t="shared" si="63"/>
        <v>#VALUE!</v>
      </c>
      <c r="G630" s="83"/>
      <c r="H630" s="11" t="e">
        <f t="shared" si="64"/>
        <v>#VALUE!</v>
      </c>
      <c r="I630" s="11" t="str">
        <f t="shared" si="67"/>
        <v/>
      </c>
      <c r="J630" s="10" t="str">
        <f>IF(Pay_Num&lt;&gt;"",Beg_Bal*(Interest_Rate/VLOOKUP(Interval,LoanLookup[],5,FALSE)),"")</f>
        <v/>
      </c>
      <c r="K630" s="11" t="e">
        <f t="shared" si="65"/>
        <v>#VALUE!</v>
      </c>
      <c r="L630" s="65">
        <f>SUM($J$13:$J630)</f>
        <v>0</v>
      </c>
      <c r="M630" s="65"/>
      <c r="N630" s="65"/>
      <c r="O630" s="4"/>
    </row>
    <row r="631" spans="2:15" ht="16.5" customHeight="1" x14ac:dyDescent="0.3">
      <c r="B631" s="8" t="str">
        <f t="shared" si="66"/>
        <v/>
      </c>
      <c r="C631" s="9" t="str">
        <f>IF(Pay_Num&lt;&gt;"",DATE(YEAR(C630)+VLOOKUP(Interval,LoanLookup[],4,FALSE),MONTH(C630)+VLOOKUP(Interval,LoanLookup[],2,FALSE),DAY(C630)+VLOOKUP(Interval,LoanLookup[],3,FALSE)),"")</f>
        <v/>
      </c>
      <c r="D631" s="11" t="str">
        <f t="shared" si="69"/>
        <v/>
      </c>
      <c r="E631" s="14" t="str">
        <f t="shared" si="68"/>
        <v/>
      </c>
      <c r="F631" s="83" t="e">
        <f t="shared" si="63"/>
        <v>#VALUE!</v>
      </c>
      <c r="G631" s="83"/>
      <c r="H631" s="11" t="e">
        <f t="shared" si="64"/>
        <v>#VALUE!</v>
      </c>
      <c r="I631" s="11" t="str">
        <f t="shared" si="67"/>
        <v/>
      </c>
      <c r="J631" s="10" t="str">
        <f>IF(Pay_Num&lt;&gt;"",Beg_Bal*(Interest_Rate/VLOOKUP(Interval,LoanLookup[],5,FALSE)),"")</f>
        <v/>
      </c>
      <c r="K631" s="11" t="e">
        <f t="shared" si="65"/>
        <v>#VALUE!</v>
      </c>
      <c r="L631" s="65">
        <f>SUM($J$13:$J631)</f>
        <v>0</v>
      </c>
      <c r="M631" s="65"/>
      <c r="N631" s="65"/>
      <c r="O631" s="4"/>
    </row>
    <row r="632" spans="2:15" ht="16.5" customHeight="1" x14ac:dyDescent="0.3">
      <c r="B632" s="8" t="str">
        <f t="shared" si="66"/>
        <v/>
      </c>
      <c r="C632" s="9" t="str">
        <f>IF(Pay_Num&lt;&gt;"",DATE(YEAR(C631)+VLOOKUP(Interval,LoanLookup[],4,FALSE),MONTH(C631)+VLOOKUP(Interval,LoanLookup[],2,FALSE),DAY(C631)+VLOOKUP(Interval,LoanLookup[],3,FALSE)),"")</f>
        <v/>
      </c>
      <c r="D632" s="11" t="str">
        <f t="shared" si="69"/>
        <v/>
      </c>
      <c r="E632" s="14" t="str">
        <f t="shared" si="68"/>
        <v/>
      </c>
      <c r="F632" s="83" t="e">
        <f t="shared" si="63"/>
        <v>#VALUE!</v>
      </c>
      <c r="G632" s="83"/>
      <c r="H632" s="11" t="e">
        <f t="shared" si="64"/>
        <v>#VALUE!</v>
      </c>
      <c r="I632" s="11" t="str">
        <f t="shared" si="67"/>
        <v/>
      </c>
      <c r="J632" s="10" t="str">
        <f>IF(Pay_Num&lt;&gt;"",Beg_Bal*(Interest_Rate/VLOOKUP(Interval,LoanLookup[],5,FALSE)),"")</f>
        <v/>
      </c>
      <c r="K632" s="11" t="e">
        <f t="shared" si="65"/>
        <v>#VALUE!</v>
      </c>
      <c r="L632" s="65">
        <f>SUM($J$13:$J632)</f>
        <v>0</v>
      </c>
      <c r="M632" s="65"/>
      <c r="N632" s="65"/>
      <c r="O632" s="4"/>
    </row>
    <row r="633" spans="2:15" ht="16.5" customHeight="1" x14ac:dyDescent="0.3">
      <c r="B633" s="8" t="str">
        <f t="shared" si="66"/>
        <v/>
      </c>
      <c r="C633" s="9" t="str">
        <f>IF(Pay_Num&lt;&gt;"",DATE(YEAR(C632)+VLOOKUP(Interval,LoanLookup[],4,FALSE),MONTH(C632)+VLOOKUP(Interval,LoanLookup[],2,FALSE),DAY(C632)+VLOOKUP(Interval,LoanLookup[],3,FALSE)),"")</f>
        <v/>
      </c>
      <c r="D633" s="11" t="str">
        <f t="shared" si="69"/>
        <v/>
      </c>
      <c r="E633" s="14" t="str">
        <f t="shared" si="68"/>
        <v/>
      </c>
      <c r="F633" s="83" t="e">
        <f t="shared" si="63"/>
        <v>#VALUE!</v>
      </c>
      <c r="G633" s="83"/>
      <c r="H633" s="11" t="e">
        <f t="shared" si="64"/>
        <v>#VALUE!</v>
      </c>
      <c r="I633" s="11" t="str">
        <f t="shared" si="67"/>
        <v/>
      </c>
      <c r="J633" s="10" t="str">
        <f>IF(Pay_Num&lt;&gt;"",Beg_Bal*(Interest_Rate/VLOOKUP(Interval,LoanLookup[],5,FALSE)),"")</f>
        <v/>
      </c>
      <c r="K633" s="11" t="e">
        <f t="shared" si="65"/>
        <v>#VALUE!</v>
      </c>
      <c r="L633" s="65">
        <f>SUM($J$13:$J633)</f>
        <v>0</v>
      </c>
      <c r="M633" s="65"/>
      <c r="N633" s="65"/>
      <c r="O633" s="4"/>
    </row>
    <row r="634" spans="2:15" ht="16.5" customHeight="1" x14ac:dyDescent="0.3">
      <c r="B634" s="8" t="str">
        <f t="shared" si="66"/>
        <v/>
      </c>
      <c r="C634" s="9" t="str">
        <f>IF(Pay_Num&lt;&gt;"",DATE(YEAR(C633)+VLOOKUP(Interval,LoanLookup[],4,FALSE),MONTH(C633)+VLOOKUP(Interval,LoanLookup[],2,FALSE),DAY(C633)+VLOOKUP(Interval,LoanLookup[],3,FALSE)),"")</f>
        <v/>
      </c>
      <c r="D634" s="11" t="str">
        <f t="shared" si="69"/>
        <v/>
      </c>
      <c r="E634" s="14" t="str">
        <f t="shared" si="68"/>
        <v/>
      </c>
      <c r="F634" s="83" t="e">
        <f t="shared" si="63"/>
        <v>#VALUE!</v>
      </c>
      <c r="G634" s="83"/>
      <c r="H634" s="11" t="e">
        <f t="shared" si="64"/>
        <v>#VALUE!</v>
      </c>
      <c r="I634" s="11" t="str">
        <f t="shared" si="67"/>
        <v/>
      </c>
      <c r="J634" s="10" t="str">
        <f>IF(Pay_Num&lt;&gt;"",Beg_Bal*(Interest_Rate/VLOOKUP(Interval,LoanLookup[],5,FALSE)),"")</f>
        <v/>
      </c>
      <c r="K634" s="11" t="e">
        <f t="shared" si="65"/>
        <v>#VALUE!</v>
      </c>
      <c r="L634" s="65">
        <f>SUM($J$13:$J634)</f>
        <v>0</v>
      </c>
      <c r="M634" s="65"/>
      <c r="N634" s="65"/>
      <c r="O634" s="4"/>
    </row>
    <row r="635" spans="2:15" ht="16.5" customHeight="1" x14ac:dyDescent="0.3">
      <c r="B635" s="8" t="str">
        <f t="shared" si="66"/>
        <v/>
      </c>
      <c r="C635" s="9" t="str">
        <f>IF(Pay_Num&lt;&gt;"",DATE(YEAR(C634)+VLOOKUP(Interval,LoanLookup[],4,FALSE),MONTH(C634)+VLOOKUP(Interval,LoanLookup[],2,FALSE),DAY(C634)+VLOOKUP(Interval,LoanLookup[],3,FALSE)),"")</f>
        <v/>
      </c>
      <c r="D635" s="11" t="str">
        <f t="shared" si="69"/>
        <v/>
      </c>
      <c r="E635" s="14" t="str">
        <f t="shared" si="68"/>
        <v/>
      </c>
      <c r="F635" s="83" t="e">
        <f t="shared" si="63"/>
        <v>#VALUE!</v>
      </c>
      <c r="G635" s="83"/>
      <c r="H635" s="11" t="e">
        <f t="shared" si="64"/>
        <v>#VALUE!</v>
      </c>
      <c r="I635" s="11" t="str">
        <f t="shared" si="67"/>
        <v/>
      </c>
      <c r="J635" s="10" t="str">
        <f>IF(Pay_Num&lt;&gt;"",Beg_Bal*(Interest_Rate/VLOOKUP(Interval,LoanLookup[],5,FALSE)),"")</f>
        <v/>
      </c>
      <c r="K635" s="11" t="e">
        <f t="shared" si="65"/>
        <v>#VALUE!</v>
      </c>
      <c r="L635" s="65">
        <f>SUM($J$13:$J635)</f>
        <v>0</v>
      </c>
      <c r="M635" s="65"/>
      <c r="N635" s="65"/>
      <c r="O635" s="4"/>
    </row>
    <row r="636" spans="2:15" ht="16.5" customHeight="1" x14ac:dyDescent="0.3">
      <c r="B636" s="8" t="str">
        <f t="shared" si="66"/>
        <v/>
      </c>
      <c r="C636" s="9" t="str">
        <f>IF(Pay_Num&lt;&gt;"",DATE(YEAR(C635)+VLOOKUP(Interval,LoanLookup[],4,FALSE),MONTH(C635)+VLOOKUP(Interval,LoanLookup[],2,FALSE),DAY(C635)+VLOOKUP(Interval,LoanLookup[],3,FALSE)),"")</f>
        <v/>
      </c>
      <c r="D636" s="11" t="str">
        <f t="shared" si="69"/>
        <v/>
      </c>
      <c r="E636" s="14" t="str">
        <f t="shared" si="68"/>
        <v/>
      </c>
      <c r="F636" s="83" t="e">
        <f t="shared" si="63"/>
        <v>#VALUE!</v>
      </c>
      <c r="G636" s="83"/>
      <c r="H636" s="11" t="e">
        <f t="shared" si="64"/>
        <v>#VALUE!</v>
      </c>
      <c r="I636" s="11" t="str">
        <f t="shared" si="67"/>
        <v/>
      </c>
      <c r="J636" s="10" t="str">
        <f>IF(Pay_Num&lt;&gt;"",Beg_Bal*(Interest_Rate/VLOOKUP(Interval,LoanLookup[],5,FALSE)),"")</f>
        <v/>
      </c>
      <c r="K636" s="11" t="e">
        <f t="shared" si="65"/>
        <v>#VALUE!</v>
      </c>
      <c r="L636" s="65">
        <f>SUM($J$13:$J636)</f>
        <v>0</v>
      </c>
      <c r="M636" s="65"/>
      <c r="N636" s="65"/>
      <c r="O636" s="4"/>
    </row>
    <row r="637" spans="2:15" ht="16.5" customHeight="1" x14ac:dyDescent="0.3">
      <c r="B637" s="8" t="str">
        <f t="shared" si="66"/>
        <v/>
      </c>
      <c r="C637" s="9" t="str">
        <f>IF(Pay_Num&lt;&gt;"",DATE(YEAR(C636)+VLOOKUP(Interval,LoanLookup[],4,FALSE),MONTH(C636)+VLOOKUP(Interval,LoanLookup[],2,FALSE),DAY(C636)+VLOOKUP(Interval,LoanLookup[],3,FALSE)),"")</f>
        <v/>
      </c>
      <c r="D637" s="11" t="str">
        <f t="shared" si="69"/>
        <v/>
      </c>
      <c r="E637" s="14" t="str">
        <f t="shared" si="68"/>
        <v/>
      </c>
      <c r="F637" s="83" t="e">
        <f t="shared" si="63"/>
        <v>#VALUE!</v>
      </c>
      <c r="G637" s="83"/>
      <c r="H637" s="11" t="e">
        <f t="shared" si="64"/>
        <v>#VALUE!</v>
      </c>
      <c r="I637" s="11" t="str">
        <f t="shared" si="67"/>
        <v/>
      </c>
      <c r="J637" s="10" t="str">
        <f>IF(Pay_Num&lt;&gt;"",Beg_Bal*(Interest_Rate/VLOOKUP(Interval,LoanLookup[],5,FALSE)),"")</f>
        <v/>
      </c>
      <c r="K637" s="11" t="e">
        <f t="shared" si="65"/>
        <v>#VALUE!</v>
      </c>
      <c r="L637" s="65">
        <f>SUM($J$13:$J637)</f>
        <v>0</v>
      </c>
      <c r="M637" s="65"/>
      <c r="N637" s="65"/>
      <c r="O637" s="4"/>
    </row>
    <row r="638" spans="2:15" ht="16.5" customHeight="1" x14ac:dyDescent="0.3">
      <c r="B638" s="8" t="str">
        <f t="shared" si="66"/>
        <v/>
      </c>
      <c r="C638" s="9" t="str">
        <f>IF(Pay_Num&lt;&gt;"",DATE(YEAR(C637)+VLOOKUP(Interval,LoanLookup[],4,FALSE),MONTH(C637)+VLOOKUP(Interval,LoanLookup[],2,FALSE),DAY(C637)+VLOOKUP(Interval,LoanLookup[],3,FALSE)),"")</f>
        <v/>
      </c>
      <c r="D638" s="11" t="str">
        <f t="shared" si="69"/>
        <v/>
      </c>
      <c r="E638" s="14" t="str">
        <f t="shared" si="68"/>
        <v/>
      </c>
      <c r="F638" s="83" t="e">
        <f t="shared" si="63"/>
        <v>#VALUE!</v>
      </c>
      <c r="G638" s="83"/>
      <c r="H638" s="11" t="e">
        <f t="shared" si="64"/>
        <v>#VALUE!</v>
      </c>
      <c r="I638" s="11" t="str">
        <f t="shared" si="67"/>
        <v/>
      </c>
      <c r="J638" s="10" t="str">
        <f>IF(Pay_Num&lt;&gt;"",Beg_Bal*(Interest_Rate/VLOOKUP(Interval,LoanLookup[],5,FALSE)),"")</f>
        <v/>
      </c>
      <c r="K638" s="11" t="e">
        <f t="shared" si="65"/>
        <v>#VALUE!</v>
      </c>
      <c r="L638" s="65">
        <f>SUM($J$13:$J638)</f>
        <v>0</v>
      </c>
      <c r="M638" s="65"/>
      <c r="N638" s="65"/>
      <c r="O638" s="4"/>
    </row>
    <row r="639" spans="2:15" ht="16.5" customHeight="1" x14ac:dyDescent="0.3">
      <c r="B639" s="8" t="str">
        <f t="shared" si="66"/>
        <v/>
      </c>
      <c r="C639" s="9" t="str">
        <f>IF(Pay_Num&lt;&gt;"",DATE(YEAR(C638)+VLOOKUP(Interval,LoanLookup[],4,FALSE),MONTH(C638)+VLOOKUP(Interval,LoanLookup[],2,FALSE),DAY(C638)+VLOOKUP(Interval,LoanLookup[],3,FALSE)),"")</f>
        <v/>
      </c>
      <c r="D639" s="11" t="str">
        <f t="shared" si="69"/>
        <v/>
      </c>
      <c r="E639" s="14" t="str">
        <f t="shared" si="68"/>
        <v/>
      </c>
      <c r="F639" s="83" t="e">
        <f t="shared" si="63"/>
        <v>#VALUE!</v>
      </c>
      <c r="G639" s="83"/>
      <c r="H639" s="11" t="e">
        <f t="shared" si="64"/>
        <v>#VALUE!</v>
      </c>
      <c r="I639" s="11" t="str">
        <f t="shared" si="67"/>
        <v/>
      </c>
      <c r="J639" s="10" t="str">
        <f>IF(Pay_Num&lt;&gt;"",Beg_Bal*(Interest_Rate/VLOOKUP(Interval,LoanLookup[],5,FALSE)),"")</f>
        <v/>
      </c>
      <c r="K639" s="11" t="e">
        <f t="shared" si="65"/>
        <v>#VALUE!</v>
      </c>
      <c r="L639" s="65">
        <f>SUM($J$13:$J639)</f>
        <v>0</v>
      </c>
      <c r="M639" s="65"/>
      <c r="N639" s="65"/>
      <c r="O639" s="4"/>
    </row>
    <row r="640" spans="2:15" ht="16.5" customHeight="1" x14ac:dyDescent="0.3">
      <c r="B640" s="8" t="str">
        <f t="shared" si="66"/>
        <v/>
      </c>
      <c r="C640" s="9" t="str">
        <f>IF(Pay_Num&lt;&gt;"",DATE(YEAR(C639)+VLOOKUP(Interval,LoanLookup[],4,FALSE),MONTH(C639)+VLOOKUP(Interval,LoanLookup[],2,FALSE),DAY(C639)+VLOOKUP(Interval,LoanLookup[],3,FALSE)),"")</f>
        <v/>
      </c>
      <c r="D640" s="11" t="str">
        <f t="shared" si="69"/>
        <v/>
      </c>
      <c r="E640" s="14" t="str">
        <f t="shared" si="68"/>
        <v/>
      </c>
      <c r="F640" s="83" t="e">
        <f t="shared" si="63"/>
        <v>#VALUE!</v>
      </c>
      <c r="G640" s="83"/>
      <c r="H640" s="11" t="e">
        <f t="shared" si="64"/>
        <v>#VALUE!</v>
      </c>
      <c r="I640" s="11" t="str">
        <f t="shared" si="67"/>
        <v/>
      </c>
      <c r="J640" s="10" t="str">
        <f>IF(Pay_Num&lt;&gt;"",Beg_Bal*(Interest_Rate/VLOOKUP(Interval,LoanLookup[],5,FALSE)),"")</f>
        <v/>
      </c>
      <c r="K640" s="11" t="e">
        <f t="shared" si="65"/>
        <v>#VALUE!</v>
      </c>
      <c r="L640" s="65">
        <f>SUM($J$13:$J640)</f>
        <v>0</v>
      </c>
      <c r="M640" s="65"/>
      <c r="N640" s="65"/>
      <c r="O640" s="4"/>
    </row>
    <row r="641" spans="2:15" ht="16.5" customHeight="1" x14ac:dyDescent="0.3">
      <c r="B641" s="8" t="str">
        <f t="shared" si="66"/>
        <v/>
      </c>
      <c r="C641" s="9" t="str">
        <f>IF(Pay_Num&lt;&gt;"",DATE(YEAR(C640)+VLOOKUP(Interval,LoanLookup[],4,FALSE),MONTH(C640)+VLOOKUP(Interval,LoanLookup[],2,FALSE),DAY(C640)+VLOOKUP(Interval,LoanLookup[],3,FALSE)),"")</f>
        <v/>
      </c>
      <c r="D641" s="11" t="str">
        <f t="shared" si="69"/>
        <v/>
      </c>
      <c r="E641" s="14" t="str">
        <f t="shared" si="68"/>
        <v/>
      </c>
      <c r="F641" s="83" t="e">
        <f t="shared" si="63"/>
        <v>#VALUE!</v>
      </c>
      <c r="G641" s="83"/>
      <c r="H641" s="11" t="e">
        <f t="shared" si="64"/>
        <v>#VALUE!</v>
      </c>
      <c r="I641" s="11" t="str">
        <f t="shared" si="67"/>
        <v/>
      </c>
      <c r="J641" s="10" t="str">
        <f>IF(Pay_Num&lt;&gt;"",Beg_Bal*(Interest_Rate/VLOOKUP(Interval,LoanLookup[],5,FALSE)),"")</f>
        <v/>
      </c>
      <c r="K641" s="11" t="e">
        <f t="shared" si="65"/>
        <v>#VALUE!</v>
      </c>
      <c r="L641" s="65">
        <f>SUM($J$13:$J641)</f>
        <v>0</v>
      </c>
      <c r="M641" s="65"/>
      <c r="N641" s="65"/>
      <c r="O641" s="4"/>
    </row>
    <row r="642" spans="2:15" ht="16.5" customHeight="1" x14ac:dyDescent="0.3">
      <c r="B642" s="8" t="str">
        <f t="shared" si="66"/>
        <v/>
      </c>
      <c r="C642" s="9" t="str">
        <f>IF(Pay_Num&lt;&gt;"",DATE(YEAR(C641)+VLOOKUP(Interval,LoanLookup[],4,FALSE),MONTH(C641)+VLOOKUP(Interval,LoanLookup[],2,FALSE),DAY(C641)+VLOOKUP(Interval,LoanLookup[],3,FALSE)),"")</f>
        <v/>
      </c>
      <c r="D642" s="11" t="str">
        <f t="shared" si="69"/>
        <v/>
      </c>
      <c r="E642" s="14" t="str">
        <f t="shared" si="68"/>
        <v/>
      </c>
      <c r="F642" s="83" t="e">
        <f t="shared" si="63"/>
        <v>#VALUE!</v>
      </c>
      <c r="G642" s="83"/>
      <c r="H642" s="11" t="e">
        <f t="shared" si="64"/>
        <v>#VALUE!</v>
      </c>
      <c r="I642" s="11" t="str">
        <f t="shared" si="67"/>
        <v/>
      </c>
      <c r="J642" s="10" t="str">
        <f>IF(Pay_Num&lt;&gt;"",Beg_Bal*(Interest_Rate/VLOOKUP(Interval,LoanLookup[],5,FALSE)),"")</f>
        <v/>
      </c>
      <c r="K642" s="11" t="e">
        <f t="shared" si="65"/>
        <v>#VALUE!</v>
      </c>
      <c r="L642" s="65">
        <f>SUM($J$13:$J642)</f>
        <v>0</v>
      </c>
      <c r="M642" s="65"/>
      <c r="N642" s="65"/>
      <c r="O642" s="4"/>
    </row>
    <row r="643" spans="2:15" ht="16.5" customHeight="1" x14ac:dyDescent="0.3">
      <c r="B643" s="8" t="str">
        <f t="shared" si="66"/>
        <v/>
      </c>
      <c r="C643" s="9" t="str">
        <f>IF(Pay_Num&lt;&gt;"",DATE(YEAR(C642)+VLOOKUP(Interval,LoanLookup[],4,FALSE),MONTH(C642)+VLOOKUP(Interval,LoanLookup[],2,FALSE),DAY(C642)+VLOOKUP(Interval,LoanLookup[],3,FALSE)),"")</f>
        <v/>
      </c>
      <c r="D643" s="11" t="str">
        <f t="shared" si="69"/>
        <v/>
      </c>
      <c r="E643" s="14" t="str">
        <f t="shared" si="68"/>
        <v/>
      </c>
      <c r="F643" s="83" t="e">
        <f t="shared" si="63"/>
        <v>#VALUE!</v>
      </c>
      <c r="G643" s="83"/>
      <c r="H643" s="11" t="e">
        <f t="shared" si="64"/>
        <v>#VALUE!</v>
      </c>
      <c r="I643" s="11" t="str">
        <f t="shared" si="67"/>
        <v/>
      </c>
      <c r="J643" s="10" t="str">
        <f>IF(Pay_Num&lt;&gt;"",Beg_Bal*(Interest_Rate/VLOOKUP(Interval,LoanLookup[],5,FALSE)),"")</f>
        <v/>
      </c>
      <c r="K643" s="11" t="e">
        <f t="shared" si="65"/>
        <v>#VALUE!</v>
      </c>
      <c r="L643" s="65">
        <f>SUM($J$13:$J643)</f>
        <v>0</v>
      </c>
      <c r="M643" s="65"/>
      <c r="N643" s="65"/>
      <c r="O643" s="4"/>
    </row>
    <row r="644" spans="2:15" ht="16.5" customHeight="1" x14ac:dyDescent="0.3">
      <c r="B644" s="8" t="str">
        <f t="shared" si="66"/>
        <v/>
      </c>
      <c r="C644" s="9" t="str">
        <f>IF(Pay_Num&lt;&gt;"",DATE(YEAR(C643)+VLOOKUP(Interval,LoanLookup[],4,FALSE),MONTH(C643)+VLOOKUP(Interval,LoanLookup[],2,FALSE),DAY(C643)+VLOOKUP(Interval,LoanLookup[],3,FALSE)),"")</f>
        <v/>
      </c>
      <c r="D644" s="11" t="str">
        <f t="shared" si="69"/>
        <v/>
      </c>
      <c r="E644" s="14" t="str">
        <f t="shared" si="68"/>
        <v/>
      </c>
      <c r="F644" s="83" t="e">
        <f t="shared" si="63"/>
        <v>#VALUE!</v>
      </c>
      <c r="G644" s="83"/>
      <c r="H644" s="11" t="e">
        <f t="shared" si="64"/>
        <v>#VALUE!</v>
      </c>
      <c r="I644" s="11" t="str">
        <f t="shared" si="67"/>
        <v/>
      </c>
      <c r="J644" s="10" t="str">
        <f>IF(Pay_Num&lt;&gt;"",Beg_Bal*(Interest_Rate/VLOOKUP(Interval,LoanLookup[],5,FALSE)),"")</f>
        <v/>
      </c>
      <c r="K644" s="11" t="e">
        <f t="shared" si="65"/>
        <v>#VALUE!</v>
      </c>
      <c r="L644" s="65">
        <f>SUM($J$13:$J644)</f>
        <v>0</v>
      </c>
      <c r="M644" s="65"/>
      <c r="N644" s="65"/>
      <c r="O644" s="4"/>
    </row>
    <row r="645" spans="2:15" ht="16.5" customHeight="1" x14ac:dyDescent="0.3">
      <c r="B645" s="8" t="str">
        <f t="shared" si="66"/>
        <v/>
      </c>
      <c r="C645" s="9" t="str">
        <f>IF(Pay_Num&lt;&gt;"",DATE(YEAR(C644)+VLOOKUP(Interval,LoanLookup[],4,FALSE),MONTH(C644)+VLOOKUP(Interval,LoanLookup[],2,FALSE),DAY(C644)+VLOOKUP(Interval,LoanLookup[],3,FALSE)),"")</f>
        <v/>
      </c>
      <c r="D645" s="11" t="str">
        <f t="shared" si="69"/>
        <v/>
      </c>
      <c r="E645" s="14" t="str">
        <f t="shared" si="68"/>
        <v/>
      </c>
      <c r="F645" s="83" t="e">
        <f t="shared" si="63"/>
        <v>#VALUE!</v>
      </c>
      <c r="G645" s="83"/>
      <c r="H645" s="11" t="e">
        <f t="shared" si="64"/>
        <v>#VALUE!</v>
      </c>
      <c r="I645" s="11" t="str">
        <f t="shared" si="67"/>
        <v/>
      </c>
      <c r="J645" s="10" t="str">
        <f>IF(Pay_Num&lt;&gt;"",Beg_Bal*(Interest_Rate/VLOOKUP(Interval,LoanLookup[],5,FALSE)),"")</f>
        <v/>
      </c>
      <c r="K645" s="11" t="e">
        <f t="shared" si="65"/>
        <v>#VALUE!</v>
      </c>
      <c r="L645" s="65">
        <f>SUM($J$13:$J645)</f>
        <v>0</v>
      </c>
      <c r="M645" s="65"/>
      <c r="N645" s="65"/>
      <c r="O645" s="4"/>
    </row>
    <row r="646" spans="2:15" ht="16.5" customHeight="1" x14ac:dyDescent="0.3">
      <c r="B646" s="8" t="str">
        <f t="shared" si="66"/>
        <v/>
      </c>
      <c r="C646" s="9" t="str">
        <f>IF(Pay_Num&lt;&gt;"",DATE(YEAR(C645)+VLOOKUP(Interval,LoanLookup[],4,FALSE),MONTH(C645)+VLOOKUP(Interval,LoanLookup[],2,FALSE),DAY(C645)+VLOOKUP(Interval,LoanLookup[],3,FALSE)),"")</f>
        <v/>
      </c>
      <c r="D646" s="11" t="str">
        <f t="shared" si="69"/>
        <v/>
      </c>
      <c r="E646" s="14" t="str">
        <f t="shared" si="68"/>
        <v/>
      </c>
      <c r="F646" s="83" t="e">
        <f t="shared" si="63"/>
        <v>#VALUE!</v>
      </c>
      <c r="G646" s="83"/>
      <c r="H646" s="11" t="e">
        <f t="shared" si="64"/>
        <v>#VALUE!</v>
      </c>
      <c r="I646" s="11" t="str">
        <f t="shared" si="67"/>
        <v/>
      </c>
      <c r="J646" s="10" t="str">
        <f>IF(Pay_Num&lt;&gt;"",Beg_Bal*(Interest_Rate/VLOOKUP(Interval,LoanLookup[],5,FALSE)),"")</f>
        <v/>
      </c>
      <c r="K646" s="11" t="e">
        <f t="shared" si="65"/>
        <v>#VALUE!</v>
      </c>
      <c r="L646" s="65">
        <f>SUM($J$13:$J646)</f>
        <v>0</v>
      </c>
      <c r="M646" s="65"/>
      <c r="N646" s="65"/>
      <c r="O646" s="4"/>
    </row>
    <row r="647" spans="2:15" ht="16.5" customHeight="1" x14ac:dyDescent="0.3">
      <c r="B647" s="8" t="str">
        <f t="shared" si="66"/>
        <v/>
      </c>
      <c r="C647" s="9" t="str">
        <f>IF(Pay_Num&lt;&gt;"",DATE(YEAR(C646)+VLOOKUP(Interval,LoanLookup[],4,FALSE),MONTH(C646)+VLOOKUP(Interval,LoanLookup[],2,FALSE),DAY(C646)+VLOOKUP(Interval,LoanLookup[],3,FALSE)),"")</f>
        <v/>
      </c>
      <c r="D647" s="11" t="str">
        <f t="shared" si="69"/>
        <v/>
      </c>
      <c r="E647" s="14" t="str">
        <f t="shared" si="68"/>
        <v/>
      </c>
      <c r="F647" s="83" t="e">
        <f t="shared" si="63"/>
        <v>#VALUE!</v>
      </c>
      <c r="G647" s="83"/>
      <c r="H647" s="11" t="e">
        <f t="shared" si="64"/>
        <v>#VALUE!</v>
      </c>
      <c r="I647" s="11" t="str">
        <f t="shared" si="67"/>
        <v/>
      </c>
      <c r="J647" s="10" t="str">
        <f>IF(Pay_Num&lt;&gt;"",Beg_Bal*(Interest_Rate/VLOOKUP(Interval,LoanLookup[],5,FALSE)),"")</f>
        <v/>
      </c>
      <c r="K647" s="11" t="e">
        <f t="shared" si="65"/>
        <v>#VALUE!</v>
      </c>
      <c r="L647" s="65">
        <f>SUM($J$13:$J647)</f>
        <v>0</v>
      </c>
      <c r="M647" s="65"/>
      <c r="N647" s="65"/>
      <c r="O647" s="4"/>
    </row>
    <row r="648" spans="2:15" ht="16.5" customHeight="1" x14ac:dyDescent="0.3">
      <c r="B648" s="8" t="str">
        <f t="shared" si="66"/>
        <v/>
      </c>
      <c r="C648" s="9" t="str">
        <f>IF(Pay_Num&lt;&gt;"",DATE(YEAR(C647)+VLOOKUP(Interval,LoanLookup[],4,FALSE),MONTH(C647)+VLOOKUP(Interval,LoanLookup[],2,FALSE),DAY(C647)+VLOOKUP(Interval,LoanLookup[],3,FALSE)),"")</f>
        <v/>
      </c>
      <c r="D648" s="11" t="str">
        <f t="shared" si="69"/>
        <v/>
      </c>
      <c r="E648" s="14" t="str">
        <f t="shared" si="68"/>
        <v/>
      </c>
      <c r="F648" s="83" t="e">
        <f t="shared" si="63"/>
        <v>#VALUE!</v>
      </c>
      <c r="G648" s="83"/>
      <c r="H648" s="11" t="e">
        <f t="shared" si="64"/>
        <v>#VALUE!</v>
      </c>
      <c r="I648" s="11" t="str">
        <f t="shared" si="67"/>
        <v/>
      </c>
      <c r="J648" s="10" t="str">
        <f>IF(Pay_Num&lt;&gt;"",Beg_Bal*(Interest_Rate/VLOOKUP(Interval,LoanLookup[],5,FALSE)),"")</f>
        <v/>
      </c>
      <c r="K648" s="11" t="e">
        <f t="shared" si="65"/>
        <v>#VALUE!</v>
      </c>
      <c r="L648" s="65">
        <f>SUM($J$13:$J648)</f>
        <v>0</v>
      </c>
      <c r="M648" s="65"/>
      <c r="N648" s="65"/>
      <c r="O648" s="4"/>
    </row>
    <row r="649" spans="2:15" ht="16.5" customHeight="1" x14ac:dyDescent="0.3">
      <c r="B649" s="8" t="str">
        <f t="shared" si="66"/>
        <v/>
      </c>
      <c r="C649" s="9" t="str">
        <f>IF(Pay_Num&lt;&gt;"",DATE(YEAR(C648)+VLOOKUP(Interval,LoanLookup[],4,FALSE),MONTH(C648)+VLOOKUP(Interval,LoanLookup[],2,FALSE),DAY(C648)+VLOOKUP(Interval,LoanLookup[],3,FALSE)),"")</f>
        <v/>
      </c>
      <c r="D649" s="11" t="str">
        <f t="shared" si="69"/>
        <v/>
      </c>
      <c r="E649" s="14" t="str">
        <f t="shared" si="68"/>
        <v/>
      </c>
      <c r="F649" s="83" t="e">
        <f t="shared" si="63"/>
        <v>#VALUE!</v>
      </c>
      <c r="G649" s="83"/>
      <c r="H649" s="11" t="e">
        <f t="shared" si="64"/>
        <v>#VALUE!</v>
      </c>
      <c r="I649" s="11" t="str">
        <f t="shared" si="67"/>
        <v/>
      </c>
      <c r="J649" s="10" t="str">
        <f>IF(Pay_Num&lt;&gt;"",Beg_Bal*(Interest_Rate/VLOOKUP(Interval,LoanLookup[],5,FALSE)),"")</f>
        <v/>
      </c>
      <c r="K649" s="11" t="e">
        <f t="shared" si="65"/>
        <v>#VALUE!</v>
      </c>
      <c r="L649" s="65">
        <f>SUM($J$13:$J649)</f>
        <v>0</v>
      </c>
      <c r="M649" s="65"/>
      <c r="N649" s="65"/>
      <c r="O649" s="4"/>
    </row>
    <row r="650" spans="2:15" ht="16.5" customHeight="1" x14ac:dyDescent="0.3">
      <c r="B650" s="8" t="str">
        <f t="shared" si="66"/>
        <v/>
      </c>
      <c r="C650" s="9" t="str">
        <f>IF(Pay_Num&lt;&gt;"",DATE(YEAR(C649)+VLOOKUP(Interval,LoanLookup[],4,FALSE),MONTH(C649)+VLOOKUP(Interval,LoanLookup[],2,FALSE),DAY(C649)+VLOOKUP(Interval,LoanLookup[],3,FALSE)),"")</f>
        <v/>
      </c>
      <c r="D650" s="11" t="str">
        <f t="shared" si="69"/>
        <v/>
      </c>
      <c r="E650" s="14" t="str">
        <f t="shared" si="68"/>
        <v/>
      </c>
      <c r="F650" s="83" t="e">
        <f t="shared" si="63"/>
        <v>#VALUE!</v>
      </c>
      <c r="G650" s="83"/>
      <c r="H650" s="11" t="e">
        <f t="shared" si="64"/>
        <v>#VALUE!</v>
      </c>
      <c r="I650" s="11" t="str">
        <f t="shared" si="67"/>
        <v/>
      </c>
      <c r="J650" s="10" t="str">
        <f>IF(Pay_Num&lt;&gt;"",Beg_Bal*(Interest_Rate/VLOOKUP(Interval,LoanLookup[],5,FALSE)),"")</f>
        <v/>
      </c>
      <c r="K650" s="11" t="e">
        <f t="shared" si="65"/>
        <v>#VALUE!</v>
      </c>
      <c r="L650" s="65">
        <f>SUM($J$13:$J650)</f>
        <v>0</v>
      </c>
      <c r="M650" s="65"/>
      <c r="N650" s="65"/>
      <c r="O650" s="4"/>
    </row>
    <row r="651" spans="2:15" ht="16.5" customHeight="1" x14ac:dyDescent="0.3">
      <c r="B651" s="8" t="str">
        <f t="shared" si="66"/>
        <v/>
      </c>
      <c r="C651" s="9" t="str">
        <f>IF(Pay_Num&lt;&gt;"",DATE(YEAR(C650)+VLOOKUP(Interval,LoanLookup[],4,FALSE),MONTH(C650)+VLOOKUP(Interval,LoanLookup[],2,FALSE),DAY(C650)+VLOOKUP(Interval,LoanLookup[],3,FALSE)),"")</f>
        <v/>
      </c>
      <c r="D651" s="11" t="str">
        <f t="shared" si="69"/>
        <v/>
      </c>
      <c r="E651" s="14" t="str">
        <f t="shared" si="68"/>
        <v/>
      </c>
      <c r="F651" s="83" t="e">
        <f t="shared" si="63"/>
        <v>#VALUE!</v>
      </c>
      <c r="G651" s="83"/>
      <c r="H651" s="11" t="e">
        <f t="shared" si="64"/>
        <v>#VALUE!</v>
      </c>
      <c r="I651" s="11" t="str">
        <f t="shared" si="67"/>
        <v/>
      </c>
      <c r="J651" s="10" t="str">
        <f>IF(Pay_Num&lt;&gt;"",Beg_Bal*(Interest_Rate/VLOOKUP(Interval,LoanLookup[],5,FALSE)),"")</f>
        <v/>
      </c>
      <c r="K651" s="11" t="e">
        <f t="shared" si="65"/>
        <v>#VALUE!</v>
      </c>
      <c r="L651" s="65">
        <f>SUM($J$13:$J651)</f>
        <v>0</v>
      </c>
      <c r="M651" s="65"/>
      <c r="N651" s="65"/>
      <c r="O651" s="4"/>
    </row>
    <row r="652" spans="2:15" ht="16.5" customHeight="1" x14ac:dyDescent="0.3">
      <c r="B652" s="8" t="str">
        <f t="shared" si="66"/>
        <v/>
      </c>
      <c r="C652" s="9" t="str">
        <f>IF(Pay_Num&lt;&gt;"",DATE(YEAR(C651)+VLOOKUP(Interval,LoanLookup[],4,FALSE),MONTH(C651)+VLOOKUP(Interval,LoanLookup[],2,FALSE),DAY(C651)+VLOOKUP(Interval,LoanLookup[],3,FALSE)),"")</f>
        <v/>
      </c>
      <c r="D652" s="11" t="str">
        <f t="shared" si="69"/>
        <v/>
      </c>
      <c r="E652" s="14" t="str">
        <f t="shared" si="68"/>
        <v/>
      </c>
      <c r="F652" s="83" t="e">
        <f t="shared" si="63"/>
        <v>#VALUE!</v>
      </c>
      <c r="G652" s="83"/>
      <c r="H652" s="11" t="e">
        <f t="shared" si="64"/>
        <v>#VALUE!</v>
      </c>
      <c r="I652" s="11" t="str">
        <f t="shared" si="67"/>
        <v/>
      </c>
      <c r="J652" s="10" t="str">
        <f>IF(Pay_Num&lt;&gt;"",Beg_Bal*(Interest_Rate/VLOOKUP(Interval,LoanLookup[],5,FALSE)),"")</f>
        <v/>
      </c>
      <c r="K652" s="11" t="e">
        <f t="shared" si="65"/>
        <v>#VALUE!</v>
      </c>
      <c r="L652" s="65">
        <f>SUM($J$13:$J652)</f>
        <v>0</v>
      </c>
      <c r="M652" s="65"/>
      <c r="N652" s="65"/>
      <c r="O652" s="4"/>
    </row>
    <row r="653" spans="2:15" ht="16.5" customHeight="1" x14ac:dyDescent="0.3">
      <c r="B653" s="8" t="str">
        <f t="shared" si="66"/>
        <v/>
      </c>
      <c r="C653" s="9" t="str">
        <f>IF(Pay_Num&lt;&gt;"",DATE(YEAR(C652)+VLOOKUP(Interval,LoanLookup[],4,FALSE),MONTH(C652)+VLOOKUP(Interval,LoanLookup[],2,FALSE),DAY(C652)+VLOOKUP(Interval,LoanLookup[],3,FALSE)),"")</f>
        <v/>
      </c>
      <c r="D653" s="11" t="str">
        <f t="shared" si="69"/>
        <v/>
      </c>
      <c r="E653" s="14" t="str">
        <f t="shared" si="68"/>
        <v/>
      </c>
      <c r="F653" s="83" t="e">
        <f t="shared" ref="F653:F716" si="70">IF(AND(Pay_Num&lt;&gt;"",Sched_Pay+Scheduled_Extra_Payments&lt;Beg_Bal),Scheduled_Extra_Payments,IF(AND(Pay_Num&lt;&gt;"",Beg_Bal-Sched_Pay&gt;0),Beg_Bal-Sched_Pay,IF(Pay_Num&lt;&gt;"",0,"")))</f>
        <v>#VALUE!</v>
      </c>
      <c r="G653" s="83"/>
      <c r="H653" s="11" t="e">
        <f t="shared" ref="H653:H716" si="71">IF(AND(Pay_Num&lt;&gt;"",Sched_Pay+Extra_Pay&lt;Beg_Bal),Sched_Pay+Extra_Pay,IF(Pay_Num&lt;&gt;"",Beg_Bal,""))</f>
        <v>#VALUE!</v>
      </c>
      <c r="I653" s="11" t="str">
        <f t="shared" si="67"/>
        <v/>
      </c>
      <c r="J653" s="10" t="str">
        <f>IF(Pay_Num&lt;&gt;"",Beg_Bal*(Interest_Rate/VLOOKUP(Interval,LoanLookup[],5,FALSE)),"")</f>
        <v/>
      </c>
      <c r="K653" s="11" t="e">
        <f t="shared" ref="K653:K716" si="72">IF(AND(Pay_Num&lt;&gt;"",Sched_Pay+Extra_Pay&lt;Beg_Bal),Beg_Bal-Princ,IF(Pay_Num&lt;&gt;"",0,""))</f>
        <v>#VALUE!</v>
      </c>
      <c r="L653" s="65">
        <f>SUM($J$13:$J653)</f>
        <v>0</v>
      </c>
      <c r="M653" s="65"/>
      <c r="N653" s="65"/>
      <c r="O653" s="4"/>
    </row>
    <row r="654" spans="2:15" ht="16.5" customHeight="1" x14ac:dyDescent="0.3">
      <c r="B654" s="8" t="str">
        <f t="shared" ref="B654:B717" si="73">IF(Values_Entered,B653+1,"")</f>
        <v/>
      </c>
      <c r="C654" s="9" t="str">
        <f>IF(Pay_Num&lt;&gt;"",DATE(YEAR(C653)+VLOOKUP(Interval,LoanLookup[],4,FALSE),MONTH(C653)+VLOOKUP(Interval,LoanLookup[],2,FALSE),DAY(C653)+VLOOKUP(Interval,LoanLookup[],3,FALSE)),"")</f>
        <v/>
      </c>
      <c r="D654" s="11" t="str">
        <f t="shared" si="69"/>
        <v/>
      </c>
      <c r="E654" s="14" t="str">
        <f t="shared" si="68"/>
        <v/>
      </c>
      <c r="F654" s="83" t="e">
        <f t="shared" si="70"/>
        <v>#VALUE!</v>
      </c>
      <c r="G654" s="83"/>
      <c r="H654" s="11" t="e">
        <f t="shared" si="71"/>
        <v>#VALUE!</v>
      </c>
      <c r="I654" s="11" t="str">
        <f t="shared" ref="I654:I717" si="74">IF(Pay_Num&lt;&gt;"",Total_Pay-Int,"")</f>
        <v/>
      </c>
      <c r="J654" s="10" t="str">
        <f>IF(Pay_Num&lt;&gt;"",Beg_Bal*(Interest_Rate/VLOOKUP(Interval,LoanLookup[],5,FALSE)),"")</f>
        <v/>
      </c>
      <c r="K654" s="11" t="e">
        <f t="shared" si="72"/>
        <v>#VALUE!</v>
      </c>
      <c r="L654" s="65">
        <f>SUM($J$13:$J654)</f>
        <v>0</v>
      </c>
      <c r="M654" s="65"/>
      <c r="N654" s="65"/>
      <c r="O654" s="4"/>
    </row>
    <row r="655" spans="2:15" ht="16.5" customHeight="1" x14ac:dyDescent="0.3">
      <c r="B655" s="8" t="str">
        <f t="shared" si="73"/>
        <v/>
      </c>
      <c r="C655" s="9" t="str">
        <f>IF(Pay_Num&lt;&gt;"",DATE(YEAR(C654)+VLOOKUP(Interval,LoanLookup[],4,FALSE),MONTH(C654)+VLOOKUP(Interval,LoanLookup[],2,FALSE),DAY(C654)+VLOOKUP(Interval,LoanLookup[],3,FALSE)),"")</f>
        <v/>
      </c>
      <c r="D655" s="11" t="str">
        <f t="shared" si="69"/>
        <v/>
      </c>
      <c r="E655" s="14" t="str">
        <f t="shared" ref="E655:E718" si="75">IF(Pay_Num&lt;&gt;"",Scheduled_Monthly_Payment,"")</f>
        <v/>
      </c>
      <c r="F655" s="83" t="e">
        <f t="shared" si="70"/>
        <v>#VALUE!</v>
      </c>
      <c r="G655" s="83"/>
      <c r="H655" s="11" t="e">
        <f t="shared" si="71"/>
        <v>#VALUE!</v>
      </c>
      <c r="I655" s="11" t="str">
        <f t="shared" si="74"/>
        <v/>
      </c>
      <c r="J655" s="10" t="str">
        <f>IF(Pay_Num&lt;&gt;"",Beg_Bal*(Interest_Rate/VLOOKUP(Interval,LoanLookup[],5,FALSE)),"")</f>
        <v/>
      </c>
      <c r="K655" s="11" t="e">
        <f t="shared" si="72"/>
        <v>#VALUE!</v>
      </c>
      <c r="L655" s="65">
        <f>SUM($J$13:$J655)</f>
        <v>0</v>
      </c>
      <c r="M655" s="65"/>
      <c r="N655" s="65"/>
      <c r="O655" s="4"/>
    </row>
    <row r="656" spans="2:15" ht="16.5" customHeight="1" x14ac:dyDescent="0.3">
      <c r="B656" s="8" t="str">
        <f t="shared" si="73"/>
        <v/>
      </c>
      <c r="C656" s="9" t="str">
        <f>IF(Pay_Num&lt;&gt;"",DATE(YEAR(C655)+VLOOKUP(Interval,LoanLookup[],4,FALSE),MONTH(C655)+VLOOKUP(Interval,LoanLookup[],2,FALSE),DAY(C655)+VLOOKUP(Interval,LoanLookup[],3,FALSE)),"")</f>
        <v/>
      </c>
      <c r="D656" s="11" t="str">
        <f t="shared" si="69"/>
        <v/>
      </c>
      <c r="E656" s="14" t="str">
        <f t="shared" si="75"/>
        <v/>
      </c>
      <c r="F656" s="83" t="e">
        <f t="shared" si="70"/>
        <v>#VALUE!</v>
      </c>
      <c r="G656" s="83"/>
      <c r="H656" s="11" t="e">
        <f t="shared" si="71"/>
        <v>#VALUE!</v>
      </c>
      <c r="I656" s="11" t="str">
        <f t="shared" si="74"/>
        <v/>
      </c>
      <c r="J656" s="10" t="str">
        <f>IF(Pay_Num&lt;&gt;"",Beg_Bal*(Interest_Rate/VLOOKUP(Interval,LoanLookup[],5,FALSE)),"")</f>
        <v/>
      </c>
      <c r="K656" s="11" t="e">
        <f t="shared" si="72"/>
        <v>#VALUE!</v>
      </c>
      <c r="L656" s="65">
        <f>SUM($J$13:$J656)</f>
        <v>0</v>
      </c>
      <c r="M656" s="65"/>
      <c r="N656" s="65"/>
      <c r="O656" s="4"/>
    </row>
    <row r="657" spans="2:15" ht="16.5" customHeight="1" x14ac:dyDescent="0.3">
      <c r="B657" s="8" t="str">
        <f t="shared" si="73"/>
        <v/>
      </c>
      <c r="C657" s="9" t="str">
        <f>IF(Pay_Num&lt;&gt;"",DATE(YEAR(C656)+VLOOKUP(Interval,LoanLookup[],4,FALSE),MONTH(C656)+VLOOKUP(Interval,LoanLookup[],2,FALSE),DAY(C656)+VLOOKUP(Interval,LoanLookup[],3,FALSE)),"")</f>
        <v/>
      </c>
      <c r="D657" s="11" t="str">
        <f t="shared" si="69"/>
        <v/>
      </c>
      <c r="E657" s="14" t="str">
        <f t="shared" si="75"/>
        <v/>
      </c>
      <c r="F657" s="83" t="e">
        <f t="shared" si="70"/>
        <v>#VALUE!</v>
      </c>
      <c r="G657" s="83"/>
      <c r="H657" s="11" t="e">
        <f t="shared" si="71"/>
        <v>#VALUE!</v>
      </c>
      <c r="I657" s="11" t="str">
        <f t="shared" si="74"/>
        <v/>
      </c>
      <c r="J657" s="10" t="str">
        <f>IF(Pay_Num&lt;&gt;"",Beg_Bal*(Interest_Rate/VLOOKUP(Interval,LoanLookup[],5,FALSE)),"")</f>
        <v/>
      </c>
      <c r="K657" s="11" t="e">
        <f t="shared" si="72"/>
        <v>#VALUE!</v>
      </c>
      <c r="L657" s="65">
        <f>SUM($J$13:$J657)</f>
        <v>0</v>
      </c>
      <c r="M657" s="65"/>
      <c r="N657" s="65"/>
      <c r="O657" s="4"/>
    </row>
    <row r="658" spans="2:15" ht="16.5" customHeight="1" x14ac:dyDescent="0.3">
      <c r="B658" s="8" t="str">
        <f t="shared" si="73"/>
        <v/>
      </c>
      <c r="C658" s="9" t="str">
        <f>IF(Pay_Num&lt;&gt;"",DATE(YEAR(C657)+VLOOKUP(Interval,LoanLookup[],4,FALSE),MONTH(C657)+VLOOKUP(Interval,LoanLookup[],2,FALSE),DAY(C657)+VLOOKUP(Interval,LoanLookup[],3,FALSE)),"")</f>
        <v/>
      </c>
      <c r="D658" s="11" t="str">
        <f t="shared" si="69"/>
        <v/>
      </c>
      <c r="E658" s="14" t="str">
        <f t="shared" si="75"/>
        <v/>
      </c>
      <c r="F658" s="83" t="e">
        <f t="shared" si="70"/>
        <v>#VALUE!</v>
      </c>
      <c r="G658" s="83"/>
      <c r="H658" s="11" t="e">
        <f t="shared" si="71"/>
        <v>#VALUE!</v>
      </c>
      <c r="I658" s="11" t="str">
        <f t="shared" si="74"/>
        <v/>
      </c>
      <c r="J658" s="10" t="str">
        <f>IF(Pay_Num&lt;&gt;"",Beg_Bal*(Interest_Rate/VLOOKUP(Interval,LoanLookup[],5,FALSE)),"")</f>
        <v/>
      </c>
      <c r="K658" s="11" t="e">
        <f t="shared" si="72"/>
        <v>#VALUE!</v>
      </c>
      <c r="L658" s="65">
        <f>SUM($J$13:$J658)</f>
        <v>0</v>
      </c>
      <c r="M658" s="65"/>
      <c r="N658" s="65"/>
      <c r="O658" s="4"/>
    </row>
    <row r="659" spans="2:15" ht="16.5" customHeight="1" x14ac:dyDescent="0.3">
      <c r="B659" s="8" t="str">
        <f t="shared" si="73"/>
        <v/>
      </c>
      <c r="C659" s="9" t="str">
        <f>IF(Pay_Num&lt;&gt;"",DATE(YEAR(C658)+VLOOKUP(Interval,LoanLookup[],4,FALSE),MONTH(C658)+VLOOKUP(Interval,LoanLookup[],2,FALSE),DAY(C658)+VLOOKUP(Interval,LoanLookup[],3,FALSE)),"")</f>
        <v/>
      </c>
      <c r="D659" s="11" t="str">
        <f t="shared" si="69"/>
        <v/>
      </c>
      <c r="E659" s="14" t="str">
        <f t="shared" si="75"/>
        <v/>
      </c>
      <c r="F659" s="83" t="e">
        <f t="shared" si="70"/>
        <v>#VALUE!</v>
      </c>
      <c r="G659" s="83"/>
      <c r="H659" s="11" t="e">
        <f t="shared" si="71"/>
        <v>#VALUE!</v>
      </c>
      <c r="I659" s="11" t="str">
        <f t="shared" si="74"/>
        <v/>
      </c>
      <c r="J659" s="10" t="str">
        <f>IF(Pay_Num&lt;&gt;"",Beg_Bal*(Interest_Rate/VLOOKUP(Interval,LoanLookup[],5,FALSE)),"")</f>
        <v/>
      </c>
      <c r="K659" s="11" t="e">
        <f t="shared" si="72"/>
        <v>#VALUE!</v>
      </c>
      <c r="L659" s="65">
        <f>SUM($J$13:$J659)</f>
        <v>0</v>
      </c>
      <c r="M659" s="65"/>
      <c r="N659" s="65"/>
      <c r="O659" s="4"/>
    </row>
    <row r="660" spans="2:15" ht="16.5" customHeight="1" x14ac:dyDescent="0.3">
      <c r="B660" s="8" t="str">
        <f t="shared" si="73"/>
        <v/>
      </c>
      <c r="C660" s="9" t="str">
        <f>IF(Pay_Num&lt;&gt;"",DATE(YEAR(C659)+VLOOKUP(Interval,LoanLookup[],4,FALSE),MONTH(C659)+VLOOKUP(Interval,LoanLookup[],2,FALSE),DAY(C659)+VLOOKUP(Interval,LoanLookup[],3,FALSE)),"")</f>
        <v/>
      </c>
      <c r="D660" s="11" t="str">
        <f t="shared" si="69"/>
        <v/>
      </c>
      <c r="E660" s="14" t="str">
        <f t="shared" si="75"/>
        <v/>
      </c>
      <c r="F660" s="83" t="e">
        <f t="shared" si="70"/>
        <v>#VALUE!</v>
      </c>
      <c r="G660" s="83"/>
      <c r="H660" s="11" t="e">
        <f t="shared" si="71"/>
        <v>#VALUE!</v>
      </c>
      <c r="I660" s="11" t="str">
        <f t="shared" si="74"/>
        <v/>
      </c>
      <c r="J660" s="10" t="str">
        <f>IF(Pay_Num&lt;&gt;"",Beg_Bal*(Interest_Rate/VLOOKUP(Interval,LoanLookup[],5,FALSE)),"")</f>
        <v/>
      </c>
      <c r="K660" s="11" t="e">
        <f t="shared" si="72"/>
        <v>#VALUE!</v>
      </c>
      <c r="L660" s="65">
        <f>SUM($J$13:$J660)</f>
        <v>0</v>
      </c>
      <c r="M660" s="65"/>
      <c r="N660" s="65"/>
      <c r="O660" s="4"/>
    </row>
    <row r="661" spans="2:15" ht="16.5" customHeight="1" x14ac:dyDescent="0.3">
      <c r="B661" s="8" t="str">
        <f t="shared" si="73"/>
        <v/>
      </c>
      <c r="C661" s="9" t="str">
        <f>IF(Pay_Num&lt;&gt;"",DATE(YEAR(C660)+VLOOKUP(Interval,LoanLookup[],4,FALSE),MONTH(C660)+VLOOKUP(Interval,LoanLookup[],2,FALSE),DAY(C660)+VLOOKUP(Interval,LoanLookup[],3,FALSE)),"")</f>
        <v/>
      </c>
      <c r="D661" s="11" t="str">
        <f t="shared" si="69"/>
        <v/>
      </c>
      <c r="E661" s="14" t="str">
        <f t="shared" si="75"/>
        <v/>
      </c>
      <c r="F661" s="83" t="e">
        <f t="shared" si="70"/>
        <v>#VALUE!</v>
      </c>
      <c r="G661" s="83"/>
      <c r="H661" s="11" t="e">
        <f t="shared" si="71"/>
        <v>#VALUE!</v>
      </c>
      <c r="I661" s="11" t="str">
        <f t="shared" si="74"/>
        <v/>
      </c>
      <c r="J661" s="10" t="str">
        <f>IF(Pay_Num&lt;&gt;"",Beg_Bal*(Interest_Rate/VLOOKUP(Interval,LoanLookup[],5,FALSE)),"")</f>
        <v/>
      </c>
      <c r="K661" s="11" t="e">
        <f t="shared" si="72"/>
        <v>#VALUE!</v>
      </c>
      <c r="L661" s="65">
        <f>SUM($J$13:$J661)</f>
        <v>0</v>
      </c>
      <c r="M661" s="65"/>
      <c r="N661" s="65"/>
      <c r="O661" s="4"/>
    </row>
    <row r="662" spans="2:15" ht="16.5" customHeight="1" x14ac:dyDescent="0.3">
      <c r="B662" s="8" t="str">
        <f t="shared" si="73"/>
        <v/>
      </c>
      <c r="C662" s="9" t="str">
        <f>IF(Pay_Num&lt;&gt;"",DATE(YEAR(C661)+VLOOKUP(Interval,LoanLookup[],4,FALSE),MONTH(C661)+VLOOKUP(Interval,LoanLookup[],2,FALSE),DAY(C661)+VLOOKUP(Interval,LoanLookup[],3,FALSE)),"")</f>
        <v/>
      </c>
      <c r="D662" s="11" t="str">
        <f t="shared" si="69"/>
        <v/>
      </c>
      <c r="E662" s="14" t="str">
        <f t="shared" si="75"/>
        <v/>
      </c>
      <c r="F662" s="83" t="e">
        <f t="shared" si="70"/>
        <v>#VALUE!</v>
      </c>
      <c r="G662" s="83"/>
      <c r="H662" s="11" t="e">
        <f t="shared" si="71"/>
        <v>#VALUE!</v>
      </c>
      <c r="I662" s="11" t="str">
        <f t="shared" si="74"/>
        <v/>
      </c>
      <c r="J662" s="10" t="str">
        <f>IF(Pay_Num&lt;&gt;"",Beg_Bal*(Interest_Rate/VLOOKUP(Interval,LoanLookup[],5,FALSE)),"")</f>
        <v/>
      </c>
      <c r="K662" s="11" t="e">
        <f t="shared" si="72"/>
        <v>#VALUE!</v>
      </c>
      <c r="L662" s="65">
        <f>SUM($J$13:$J662)</f>
        <v>0</v>
      </c>
      <c r="M662" s="65"/>
      <c r="N662" s="65"/>
      <c r="O662" s="4"/>
    </row>
    <row r="663" spans="2:15" ht="16.5" customHeight="1" x14ac:dyDescent="0.3">
      <c r="B663" s="8" t="str">
        <f t="shared" si="73"/>
        <v/>
      </c>
      <c r="C663" s="9" t="str">
        <f>IF(Pay_Num&lt;&gt;"",DATE(YEAR(C662)+VLOOKUP(Interval,LoanLookup[],4,FALSE),MONTH(C662)+VLOOKUP(Interval,LoanLookup[],2,FALSE),DAY(C662)+VLOOKUP(Interval,LoanLookup[],3,FALSE)),"")</f>
        <v/>
      </c>
      <c r="D663" s="11" t="str">
        <f t="shared" si="69"/>
        <v/>
      </c>
      <c r="E663" s="14" t="str">
        <f t="shared" si="75"/>
        <v/>
      </c>
      <c r="F663" s="83" t="e">
        <f t="shared" si="70"/>
        <v>#VALUE!</v>
      </c>
      <c r="G663" s="83"/>
      <c r="H663" s="11" t="e">
        <f t="shared" si="71"/>
        <v>#VALUE!</v>
      </c>
      <c r="I663" s="11" t="str">
        <f t="shared" si="74"/>
        <v/>
      </c>
      <c r="J663" s="10" t="str">
        <f>IF(Pay_Num&lt;&gt;"",Beg_Bal*(Interest_Rate/VLOOKUP(Interval,LoanLookup[],5,FALSE)),"")</f>
        <v/>
      </c>
      <c r="K663" s="11" t="e">
        <f t="shared" si="72"/>
        <v>#VALUE!</v>
      </c>
      <c r="L663" s="65">
        <f>SUM($J$13:$J663)</f>
        <v>0</v>
      </c>
      <c r="M663" s="65"/>
      <c r="N663" s="65"/>
      <c r="O663" s="4"/>
    </row>
    <row r="664" spans="2:15" ht="16.5" customHeight="1" x14ac:dyDescent="0.3">
      <c r="B664" s="8" t="str">
        <f t="shared" si="73"/>
        <v/>
      </c>
      <c r="C664" s="9" t="str">
        <f>IF(Pay_Num&lt;&gt;"",DATE(YEAR(C663)+VLOOKUP(Interval,LoanLookup[],4,FALSE),MONTH(C663)+VLOOKUP(Interval,LoanLookup[],2,FALSE),DAY(C663)+VLOOKUP(Interval,LoanLookup[],3,FALSE)),"")</f>
        <v/>
      </c>
      <c r="D664" s="11" t="str">
        <f t="shared" si="69"/>
        <v/>
      </c>
      <c r="E664" s="14" t="str">
        <f t="shared" si="75"/>
        <v/>
      </c>
      <c r="F664" s="83" t="e">
        <f t="shared" si="70"/>
        <v>#VALUE!</v>
      </c>
      <c r="G664" s="83"/>
      <c r="H664" s="11" t="e">
        <f t="shared" si="71"/>
        <v>#VALUE!</v>
      </c>
      <c r="I664" s="11" t="str">
        <f t="shared" si="74"/>
        <v/>
      </c>
      <c r="J664" s="10" t="str">
        <f>IF(Pay_Num&lt;&gt;"",Beg_Bal*(Interest_Rate/VLOOKUP(Interval,LoanLookup[],5,FALSE)),"")</f>
        <v/>
      </c>
      <c r="K664" s="11" t="e">
        <f t="shared" si="72"/>
        <v>#VALUE!</v>
      </c>
      <c r="L664" s="65">
        <f>SUM($J$13:$J664)</f>
        <v>0</v>
      </c>
      <c r="M664" s="65"/>
      <c r="N664" s="65"/>
      <c r="O664" s="4"/>
    </row>
    <row r="665" spans="2:15" ht="16.5" customHeight="1" x14ac:dyDescent="0.3">
      <c r="B665" s="8" t="str">
        <f t="shared" si="73"/>
        <v/>
      </c>
      <c r="C665" s="9" t="str">
        <f>IF(Pay_Num&lt;&gt;"",DATE(YEAR(C664)+VLOOKUP(Interval,LoanLookup[],4,FALSE),MONTH(C664)+VLOOKUP(Interval,LoanLookup[],2,FALSE),DAY(C664)+VLOOKUP(Interval,LoanLookup[],3,FALSE)),"")</f>
        <v/>
      </c>
      <c r="D665" s="11" t="str">
        <f t="shared" si="69"/>
        <v/>
      </c>
      <c r="E665" s="14" t="str">
        <f t="shared" si="75"/>
        <v/>
      </c>
      <c r="F665" s="83" t="e">
        <f t="shared" si="70"/>
        <v>#VALUE!</v>
      </c>
      <c r="G665" s="83"/>
      <c r="H665" s="11" t="e">
        <f t="shared" si="71"/>
        <v>#VALUE!</v>
      </c>
      <c r="I665" s="11" t="str">
        <f t="shared" si="74"/>
        <v/>
      </c>
      <c r="J665" s="10" t="str">
        <f>IF(Pay_Num&lt;&gt;"",Beg_Bal*(Interest_Rate/VLOOKUP(Interval,LoanLookup[],5,FALSE)),"")</f>
        <v/>
      </c>
      <c r="K665" s="11" t="e">
        <f t="shared" si="72"/>
        <v>#VALUE!</v>
      </c>
      <c r="L665" s="65">
        <f>SUM($J$13:$J665)</f>
        <v>0</v>
      </c>
      <c r="M665" s="65"/>
      <c r="N665" s="65"/>
      <c r="O665" s="4"/>
    </row>
    <row r="666" spans="2:15" ht="16.5" customHeight="1" x14ac:dyDescent="0.3">
      <c r="B666" s="8" t="str">
        <f t="shared" si="73"/>
        <v/>
      </c>
      <c r="C666" s="9" t="str">
        <f>IF(Pay_Num&lt;&gt;"",DATE(YEAR(C665)+VLOOKUP(Interval,LoanLookup[],4,FALSE),MONTH(C665)+VLOOKUP(Interval,LoanLookup[],2,FALSE),DAY(C665)+VLOOKUP(Interval,LoanLookup[],3,FALSE)),"")</f>
        <v/>
      </c>
      <c r="D666" s="11" t="str">
        <f t="shared" si="69"/>
        <v/>
      </c>
      <c r="E666" s="14" t="str">
        <f t="shared" si="75"/>
        <v/>
      </c>
      <c r="F666" s="83" t="e">
        <f t="shared" si="70"/>
        <v>#VALUE!</v>
      </c>
      <c r="G666" s="83"/>
      <c r="H666" s="11" t="e">
        <f t="shared" si="71"/>
        <v>#VALUE!</v>
      </c>
      <c r="I666" s="11" t="str">
        <f t="shared" si="74"/>
        <v/>
      </c>
      <c r="J666" s="10" t="str">
        <f>IF(Pay_Num&lt;&gt;"",Beg_Bal*(Interest_Rate/VLOOKUP(Interval,LoanLookup[],5,FALSE)),"")</f>
        <v/>
      </c>
      <c r="K666" s="11" t="e">
        <f t="shared" si="72"/>
        <v>#VALUE!</v>
      </c>
      <c r="L666" s="65">
        <f>SUM($J$13:$J666)</f>
        <v>0</v>
      </c>
      <c r="M666" s="65"/>
      <c r="N666" s="65"/>
      <c r="O666" s="4"/>
    </row>
    <row r="667" spans="2:15" ht="16.5" customHeight="1" x14ac:dyDescent="0.3">
      <c r="B667" s="8" t="str">
        <f t="shared" si="73"/>
        <v/>
      </c>
      <c r="C667" s="9" t="str">
        <f>IF(Pay_Num&lt;&gt;"",DATE(YEAR(C666)+VLOOKUP(Interval,LoanLookup[],4,FALSE),MONTH(C666)+VLOOKUP(Interval,LoanLookup[],2,FALSE),DAY(C666)+VLOOKUP(Interval,LoanLookup[],3,FALSE)),"")</f>
        <v/>
      </c>
      <c r="D667" s="11" t="str">
        <f t="shared" si="69"/>
        <v/>
      </c>
      <c r="E667" s="14" t="str">
        <f t="shared" si="75"/>
        <v/>
      </c>
      <c r="F667" s="83" t="e">
        <f t="shared" si="70"/>
        <v>#VALUE!</v>
      </c>
      <c r="G667" s="83"/>
      <c r="H667" s="11" t="e">
        <f t="shared" si="71"/>
        <v>#VALUE!</v>
      </c>
      <c r="I667" s="11" t="str">
        <f t="shared" si="74"/>
        <v/>
      </c>
      <c r="J667" s="10" t="str">
        <f>IF(Pay_Num&lt;&gt;"",Beg_Bal*(Interest_Rate/VLOOKUP(Interval,LoanLookup[],5,FALSE)),"")</f>
        <v/>
      </c>
      <c r="K667" s="11" t="e">
        <f t="shared" si="72"/>
        <v>#VALUE!</v>
      </c>
      <c r="L667" s="65">
        <f>SUM($J$13:$J667)</f>
        <v>0</v>
      </c>
      <c r="M667" s="65"/>
      <c r="N667" s="65"/>
      <c r="O667" s="4"/>
    </row>
    <row r="668" spans="2:15" ht="16.5" customHeight="1" x14ac:dyDescent="0.3">
      <c r="B668" s="8" t="str">
        <f t="shared" si="73"/>
        <v/>
      </c>
      <c r="C668" s="9" t="str">
        <f>IF(Pay_Num&lt;&gt;"",DATE(YEAR(C667)+VLOOKUP(Interval,LoanLookup[],4,FALSE),MONTH(C667)+VLOOKUP(Interval,LoanLookup[],2,FALSE),DAY(C667)+VLOOKUP(Interval,LoanLookup[],3,FALSE)),"")</f>
        <v/>
      </c>
      <c r="D668" s="11" t="str">
        <f t="shared" si="69"/>
        <v/>
      </c>
      <c r="E668" s="14" t="str">
        <f t="shared" si="75"/>
        <v/>
      </c>
      <c r="F668" s="83" t="e">
        <f t="shared" si="70"/>
        <v>#VALUE!</v>
      </c>
      <c r="G668" s="83"/>
      <c r="H668" s="11" t="e">
        <f t="shared" si="71"/>
        <v>#VALUE!</v>
      </c>
      <c r="I668" s="11" t="str">
        <f t="shared" si="74"/>
        <v/>
      </c>
      <c r="J668" s="10" t="str">
        <f>IF(Pay_Num&lt;&gt;"",Beg_Bal*(Interest_Rate/VLOOKUP(Interval,LoanLookup[],5,FALSE)),"")</f>
        <v/>
      </c>
      <c r="K668" s="11" t="e">
        <f t="shared" si="72"/>
        <v>#VALUE!</v>
      </c>
      <c r="L668" s="65">
        <f>SUM($J$13:$J668)</f>
        <v>0</v>
      </c>
      <c r="M668" s="65"/>
      <c r="N668" s="65"/>
      <c r="O668" s="4"/>
    </row>
    <row r="669" spans="2:15" ht="16.5" customHeight="1" x14ac:dyDescent="0.3">
      <c r="B669" s="8" t="str">
        <f t="shared" si="73"/>
        <v/>
      </c>
      <c r="C669" s="9" t="str">
        <f>IF(Pay_Num&lt;&gt;"",DATE(YEAR(C668)+VLOOKUP(Interval,LoanLookup[],4,FALSE),MONTH(C668)+VLOOKUP(Interval,LoanLookup[],2,FALSE),DAY(C668)+VLOOKUP(Interval,LoanLookup[],3,FALSE)),"")</f>
        <v/>
      </c>
      <c r="D669" s="11" t="str">
        <f t="shared" si="69"/>
        <v/>
      </c>
      <c r="E669" s="14" t="str">
        <f t="shared" si="75"/>
        <v/>
      </c>
      <c r="F669" s="83" t="e">
        <f t="shared" si="70"/>
        <v>#VALUE!</v>
      </c>
      <c r="G669" s="83"/>
      <c r="H669" s="11" t="e">
        <f t="shared" si="71"/>
        <v>#VALUE!</v>
      </c>
      <c r="I669" s="11" t="str">
        <f t="shared" si="74"/>
        <v/>
      </c>
      <c r="J669" s="10" t="str">
        <f>IF(Pay_Num&lt;&gt;"",Beg_Bal*(Interest_Rate/VLOOKUP(Interval,LoanLookup[],5,FALSE)),"")</f>
        <v/>
      </c>
      <c r="K669" s="11" t="e">
        <f t="shared" si="72"/>
        <v>#VALUE!</v>
      </c>
      <c r="L669" s="65">
        <f>SUM($J$13:$J669)</f>
        <v>0</v>
      </c>
      <c r="M669" s="65"/>
      <c r="N669" s="65"/>
      <c r="O669" s="4"/>
    </row>
    <row r="670" spans="2:15" ht="16.5" customHeight="1" x14ac:dyDescent="0.3">
      <c r="B670" s="8" t="str">
        <f t="shared" si="73"/>
        <v/>
      </c>
      <c r="C670" s="9" t="str">
        <f>IF(Pay_Num&lt;&gt;"",DATE(YEAR(C669)+VLOOKUP(Interval,LoanLookup[],4,FALSE),MONTH(C669)+VLOOKUP(Interval,LoanLookup[],2,FALSE),DAY(C669)+VLOOKUP(Interval,LoanLookup[],3,FALSE)),"")</f>
        <v/>
      </c>
      <c r="D670" s="11" t="str">
        <f t="shared" si="69"/>
        <v/>
      </c>
      <c r="E670" s="14" t="str">
        <f t="shared" si="75"/>
        <v/>
      </c>
      <c r="F670" s="83" t="e">
        <f t="shared" si="70"/>
        <v>#VALUE!</v>
      </c>
      <c r="G670" s="83"/>
      <c r="H670" s="11" t="e">
        <f t="shared" si="71"/>
        <v>#VALUE!</v>
      </c>
      <c r="I670" s="11" t="str">
        <f t="shared" si="74"/>
        <v/>
      </c>
      <c r="J670" s="10" t="str">
        <f>IF(Pay_Num&lt;&gt;"",Beg_Bal*(Interest_Rate/VLOOKUP(Interval,LoanLookup[],5,FALSE)),"")</f>
        <v/>
      </c>
      <c r="K670" s="11" t="e">
        <f t="shared" si="72"/>
        <v>#VALUE!</v>
      </c>
      <c r="L670" s="65">
        <f>SUM($J$13:$J670)</f>
        <v>0</v>
      </c>
      <c r="M670" s="65"/>
      <c r="N670" s="65"/>
      <c r="O670" s="4"/>
    </row>
    <row r="671" spans="2:15" ht="16.5" customHeight="1" x14ac:dyDescent="0.3">
      <c r="B671" s="8" t="str">
        <f t="shared" si="73"/>
        <v/>
      </c>
      <c r="C671" s="9" t="str">
        <f>IF(Pay_Num&lt;&gt;"",DATE(YEAR(C670)+VLOOKUP(Interval,LoanLookup[],4,FALSE),MONTH(C670)+VLOOKUP(Interval,LoanLookup[],2,FALSE),DAY(C670)+VLOOKUP(Interval,LoanLookup[],3,FALSE)),"")</f>
        <v/>
      </c>
      <c r="D671" s="11" t="str">
        <f t="shared" si="69"/>
        <v/>
      </c>
      <c r="E671" s="14" t="str">
        <f t="shared" si="75"/>
        <v/>
      </c>
      <c r="F671" s="83" t="e">
        <f t="shared" si="70"/>
        <v>#VALUE!</v>
      </c>
      <c r="G671" s="83"/>
      <c r="H671" s="11" t="e">
        <f t="shared" si="71"/>
        <v>#VALUE!</v>
      </c>
      <c r="I671" s="11" t="str">
        <f t="shared" si="74"/>
        <v/>
      </c>
      <c r="J671" s="10" t="str">
        <f>IF(Pay_Num&lt;&gt;"",Beg_Bal*(Interest_Rate/VLOOKUP(Interval,LoanLookup[],5,FALSE)),"")</f>
        <v/>
      </c>
      <c r="K671" s="11" t="e">
        <f t="shared" si="72"/>
        <v>#VALUE!</v>
      </c>
      <c r="L671" s="65">
        <f>SUM($J$13:$J671)</f>
        <v>0</v>
      </c>
      <c r="M671" s="65"/>
      <c r="N671" s="65"/>
      <c r="O671" s="4"/>
    </row>
    <row r="672" spans="2:15" ht="16.5" customHeight="1" x14ac:dyDescent="0.3">
      <c r="B672" s="8" t="str">
        <f t="shared" si="73"/>
        <v/>
      </c>
      <c r="C672" s="9" t="str">
        <f>IF(Pay_Num&lt;&gt;"",DATE(YEAR(C671)+VLOOKUP(Interval,LoanLookup[],4,FALSE),MONTH(C671)+VLOOKUP(Interval,LoanLookup[],2,FALSE),DAY(C671)+VLOOKUP(Interval,LoanLookup[],3,FALSE)),"")</f>
        <v/>
      </c>
      <c r="D672" s="11" t="str">
        <f t="shared" si="69"/>
        <v/>
      </c>
      <c r="E672" s="14" t="str">
        <f t="shared" si="75"/>
        <v/>
      </c>
      <c r="F672" s="83" t="e">
        <f t="shared" si="70"/>
        <v>#VALUE!</v>
      </c>
      <c r="G672" s="83"/>
      <c r="H672" s="11" t="e">
        <f t="shared" si="71"/>
        <v>#VALUE!</v>
      </c>
      <c r="I672" s="11" t="str">
        <f t="shared" si="74"/>
        <v/>
      </c>
      <c r="J672" s="10" t="str">
        <f>IF(Pay_Num&lt;&gt;"",Beg_Bal*(Interest_Rate/VLOOKUP(Interval,LoanLookup[],5,FALSE)),"")</f>
        <v/>
      </c>
      <c r="K672" s="11" t="e">
        <f t="shared" si="72"/>
        <v>#VALUE!</v>
      </c>
      <c r="L672" s="65">
        <f>SUM($J$13:$J672)</f>
        <v>0</v>
      </c>
      <c r="M672" s="65"/>
      <c r="N672" s="65"/>
      <c r="O672" s="4"/>
    </row>
    <row r="673" spans="2:15" ht="16.5" customHeight="1" x14ac:dyDescent="0.3">
      <c r="B673" s="8" t="str">
        <f t="shared" si="73"/>
        <v/>
      </c>
      <c r="C673" s="9" t="str">
        <f>IF(Pay_Num&lt;&gt;"",DATE(YEAR(C672)+VLOOKUP(Interval,LoanLookup[],4,FALSE),MONTH(C672)+VLOOKUP(Interval,LoanLookup[],2,FALSE),DAY(C672)+VLOOKUP(Interval,LoanLookup[],3,FALSE)),"")</f>
        <v/>
      </c>
      <c r="D673" s="11" t="str">
        <f t="shared" si="69"/>
        <v/>
      </c>
      <c r="E673" s="14" t="str">
        <f t="shared" si="75"/>
        <v/>
      </c>
      <c r="F673" s="83" t="e">
        <f t="shared" si="70"/>
        <v>#VALUE!</v>
      </c>
      <c r="G673" s="83"/>
      <c r="H673" s="11" t="e">
        <f t="shared" si="71"/>
        <v>#VALUE!</v>
      </c>
      <c r="I673" s="11" t="str">
        <f t="shared" si="74"/>
        <v/>
      </c>
      <c r="J673" s="10" t="str">
        <f>IF(Pay_Num&lt;&gt;"",Beg_Bal*(Interest_Rate/VLOOKUP(Interval,LoanLookup[],5,FALSE)),"")</f>
        <v/>
      </c>
      <c r="K673" s="11" t="e">
        <f t="shared" si="72"/>
        <v>#VALUE!</v>
      </c>
      <c r="L673" s="65">
        <f>SUM($J$13:$J673)</f>
        <v>0</v>
      </c>
      <c r="M673" s="65"/>
      <c r="N673" s="65"/>
      <c r="O673" s="4"/>
    </row>
    <row r="674" spans="2:15" ht="16.5" customHeight="1" x14ac:dyDescent="0.3">
      <c r="B674" s="8" t="str">
        <f t="shared" si="73"/>
        <v/>
      </c>
      <c r="C674" s="9" t="str">
        <f>IF(Pay_Num&lt;&gt;"",DATE(YEAR(C673)+VLOOKUP(Interval,LoanLookup[],4,FALSE),MONTH(C673)+VLOOKUP(Interval,LoanLookup[],2,FALSE),DAY(C673)+VLOOKUP(Interval,LoanLookup[],3,FALSE)),"")</f>
        <v/>
      </c>
      <c r="D674" s="11" t="str">
        <f t="shared" si="69"/>
        <v/>
      </c>
      <c r="E674" s="14" t="str">
        <f t="shared" si="75"/>
        <v/>
      </c>
      <c r="F674" s="83" t="e">
        <f t="shared" si="70"/>
        <v>#VALUE!</v>
      </c>
      <c r="G674" s="83"/>
      <c r="H674" s="11" t="e">
        <f t="shared" si="71"/>
        <v>#VALUE!</v>
      </c>
      <c r="I674" s="11" t="str">
        <f t="shared" si="74"/>
        <v/>
      </c>
      <c r="J674" s="10" t="str">
        <f>IF(Pay_Num&lt;&gt;"",Beg_Bal*(Interest_Rate/VLOOKUP(Interval,LoanLookup[],5,FALSE)),"")</f>
        <v/>
      </c>
      <c r="K674" s="11" t="e">
        <f t="shared" si="72"/>
        <v>#VALUE!</v>
      </c>
      <c r="L674" s="65">
        <f>SUM($J$13:$J674)</f>
        <v>0</v>
      </c>
      <c r="M674" s="65"/>
      <c r="N674" s="65"/>
      <c r="O674" s="4"/>
    </row>
    <row r="675" spans="2:15" ht="16.5" customHeight="1" x14ac:dyDescent="0.3">
      <c r="B675" s="8" t="str">
        <f t="shared" si="73"/>
        <v/>
      </c>
      <c r="C675" s="9" t="str">
        <f>IF(Pay_Num&lt;&gt;"",DATE(YEAR(C674)+VLOOKUP(Interval,LoanLookup[],4,FALSE),MONTH(C674)+VLOOKUP(Interval,LoanLookup[],2,FALSE),DAY(C674)+VLOOKUP(Interval,LoanLookup[],3,FALSE)),"")</f>
        <v/>
      </c>
      <c r="D675" s="11" t="str">
        <f t="shared" si="69"/>
        <v/>
      </c>
      <c r="E675" s="14" t="str">
        <f t="shared" si="75"/>
        <v/>
      </c>
      <c r="F675" s="83" t="e">
        <f t="shared" si="70"/>
        <v>#VALUE!</v>
      </c>
      <c r="G675" s="83"/>
      <c r="H675" s="11" t="e">
        <f t="shared" si="71"/>
        <v>#VALUE!</v>
      </c>
      <c r="I675" s="11" t="str">
        <f t="shared" si="74"/>
        <v/>
      </c>
      <c r="J675" s="10" t="str">
        <f>IF(Pay_Num&lt;&gt;"",Beg_Bal*(Interest_Rate/VLOOKUP(Interval,LoanLookup[],5,FALSE)),"")</f>
        <v/>
      </c>
      <c r="K675" s="11" t="e">
        <f t="shared" si="72"/>
        <v>#VALUE!</v>
      </c>
      <c r="L675" s="65">
        <f>SUM($J$13:$J675)</f>
        <v>0</v>
      </c>
      <c r="M675" s="65"/>
      <c r="N675" s="65"/>
      <c r="O675" s="4"/>
    </row>
    <row r="676" spans="2:15" ht="16.5" customHeight="1" x14ac:dyDescent="0.3">
      <c r="B676" s="8" t="str">
        <f t="shared" si="73"/>
        <v/>
      </c>
      <c r="C676" s="9" t="str">
        <f>IF(Pay_Num&lt;&gt;"",DATE(YEAR(C675)+VLOOKUP(Interval,LoanLookup[],4,FALSE),MONTH(C675)+VLOOKUP(Interval,LoanLookup[],2,FALSE),DAY(C675)+VLOOKUP(Interval,LoanLookup[],3,FALSE)),"")</f>
        <v/>
      </c>
      <c r="D676" s="11" t="str">
        <f t="shared" si="69"/>
        <v/>
      </c>
      <c r="E676" s="14" t="str">
        <f t="shared" si="75"/>
        <v/>
      </c>
      <c r="F676" s="83" t="e">
        <f t="shared" si="70"/>
        <v>#VALUE!</v>
      </c>
      <c r="G676" s="83"/>
      <c r="H676" s="11" t="e">
        <f t="shared" si="71"/>
        <v>#VALUE!</v>
      </c>
      <c r="I676" s="11" t="str">
        <f t="shared" si="74"/>
        <v/>
      </c>
      <c r="J676" s="10" t="str">
        <f>IF(Pay_Num&lt;&gt;"",Beg_Bal*(Interest_Rate/VLOOKUP(Interval,LoanLookup[],5,FALSE)),"")</f>
        <v/>
      </c>
      <c r="K676" s="11" t="e">
        <f t="shared" si="72"/>
        <v>#VALUE!</v>
      </c>
      <c r="L676" s="65">
        <f>SUM($J$13:$J676)</f>
        <v>0</v>
      </c>
      <c r="M676" s="65"/>
      <c r="N676" s="65"/>
      <c r="O676" s="4"/>
    </row>
    <row r="677" spans="2:15" ht="16.5" customHeight="1" x14ac:dyDescent="0.3">
      <c r="B677" s="8" t="str">
        <f t="shared" si="73"/>
        <v/>
      </c>
      <c r="C677" s="9" t="str">
        <f>IF(Pay_Num&lt;&gt;"",DATE(YEAR(C676)+VLOOKUP(Interval,LoanLookup[],4,FALSE),MONTH(C676)+VLOOKUP(Interval,LoanLookup[],2,FALSE),DAY(C676)+VLOOKUP(Interval,LoanLookup[],3,FALSE)),"")</f>
        <v/>
      </c>
      <c r="D677" s="11" t="str">
        <f t="shared" si="69"/>
        <v/>
      </c>
      <c r="E677" s="14" t="str">
        <f t="shared" si="75"/>
        <v/>
      </c>
      <c r="F677" s="83" t="e">
        <f t="shared" si="70"/>
        <v>#VALUE!</v>
      </c>
      <c r="G677" s="83"/>
      <c r="H677" s="11" t="e">
        <f t="shared" si="71"/>
        <v>#VALUE!</v>
      </c>
      <c r="I677" s="11" t="str">
        <f t="shared" si="74"/>
        <v/>
      </c>
      <c r="J677" s="10" t="str">
        <f>IF(Pay_Num&lt;&gt;"",Beg_Bal*(Interest_Rate/VLOOKUP(Interval,LoanLookup[],5,FALSE)),"")</f>
        <v/>
      </c>
      <c r="K677" s="11" t="e">
        <f t="shared" si="72"/>
        <v>#VALUE!</v>
      </c>
      <c r="L677" s="65">
        <f>SUM($J$13:$J677)</f>
        <v>0</v>
      </c>
      <c r="M677" s="65"/>
      <c r="N677" s="65"/>
      <c r="O677" s="4"/>
    </row>
    <row r="678" spans="2:15" ht="16.5" customHeight="1" x14ac:dyDescent="0.3">
      <c r="B678" s="8" t="str">
        <f t="shared" si="73"/>
        <v/>
      </c>
      <c r="C678" s="9" t="str">
        <f>IF(Pay_Num&lt;&gt;"",DATE(YEAR(C677)+VLOOKUP(Interval,LoanLookup[],4,FALSE),MONTH(C677)+VLOOKUP(Interval,LoanLookup[],2,FALSE),DAY(C677)+VLOOKUP(Interval,LoanLookup[],3,FALSE)),"")</f>
        <v/>
      </c>
      <c r="D678" s="11" t="str">
        <f t="shared" si="69"/>
        <v/>
      </c>
      <c r="E678" s="14" t="str">
        <f t="shared" si="75"/>
        <v/>
      </c>
      <c r="F678" s="83" t="e">
        <f t="shared" si="70"/>
        <v>#VALUE!</v>
      </c>
      <c r="G678" s="83"/>
      <c r="H678" s="11" t="e">
        <f t="shared" si="71"/>
        <v>#VALUE!</v>
      </c>
      <c r="I678" s="11" t="str">
        <f t="shared" si="74"/>
        <v/>
      </c>
      <c r="J678" s="10" t="str">
        <f>IF(Pay_Num&lt;&gt;"",Beg_Bal*(Interest_Rate/VLOOKUP(Interval,LoanLookup[],5,FALSE)),"")</f>
        <v/>
      </c>
      <c r="K678" s="11" t="e">
        <f t="shared" si="72"/>
        <v>#VALUE!</v>
      </c>
      <c r="L678" s="65">
        <f>SUM($J$13:$J678)</f>
        <v>0</v>
      </c>
      <c r="M678" s="65"/>
      <c r="N678" s="65"/>
      <c r="O678" s="4"/>
    </row>
    <row r="679" spans="2:15" ht="16.5" customHeight="1" x14ac:dyDescent="0.3">
      <c r="B679" s="8" t="str">
        <f t="shared" si="73"/>
        <v/>
      </c>
      <c r="C679" s="9" t="str">
        <f>IF(Pay_Num&lt;&gt;"",DATE(YEAR(C678)+VLOOKUP(Interval,LoanLookup[],4,FALSE),MONTH(C678)+VLOOKUP(Interval,LoanLookup[],2,FALSE),DAY(C678)+VLOOKUP(Interval,LoanLookup[],3,FALSE)),"")</f>
        <v/>
      </c>
      <c r="D679" s="11" t="str">
        <f t="shared" si="69"/>
        <v/>
      </c>
      <c r="E679" s="14" t="str">
        <f t="shared" si="75"/>
        <v/>
      </c>
      <c r="F679" s="83" t="e">
        <f t="shared" si="70"/>
        <v>#VALUE!</v>
      </c>
      <c r="G679" s="83"/>
      <c r="H679" s="11" t="e">
        <f t="shared" si="71"/>
        <v>#VALUE!</v>
      </c>
      <c r="I679" s="11" t="str">
        <f t="shared" si="74"/>
        <v/>
      </c>
      <c r="J679" s="10" t="str">
        <f>IF(Pay_Num&lt;&gt;"",Beg_Bal*(Interest_Rate/VLOOKUP(Interval,LoanLookup[],5,FALSE)),"")</f>
        <v/>
      </c>
      <c r="K679" s="11" t="e">
        <f t="shared" si="72"/>
        <v>#VALUE!</v>
      </c>
      <c r="L679" s="65">
        <f>SUM($J$13:$J679)</f>
        <v>0</v>
      </c>
      <c r="M679" s="65"/>
      <c r="N679" s="65"/>
      <c r="O679" s="4"/>
    </row>
    <row r="680" spans="2:15" ht="16.5" customHeight="1" x14ac:dyDescent="0.3">
      <c r="B680" s="8" t="str">
        <f t="shared" si="73"/>
        <v/>
      </c>
      <c r="C680" s="9" t="str">
        <f>IF(Pay_Num&lt;&gt;"",DATE(YEAR(C679)+VLOOKUP(Interval,LoanLookup[],4,FALSE),MONTH(C679)+VLOOKUP(Interval,LoanLookup[],2,FALSE),DAY(C679)+VLOOKUP(Interval,LoanLookup[],3,FALSE)),"")</f>
        <v/>
      </c>
      <c r="D680" s="11" t="str">
        <f t="shared" si="69"/>
        <v/>
      </c>
      <c r="E680" s="14" t="str">
        <f t="shared" si="75"/>
        <v/>
      </c>
      <c r="F680" s="83" t="e">
        <f t="shared" si="70"/>
        <v>#VALUE!</v>
      </c>
      <c r="G680" s="83"/>
      <c r="H680" s="11" t="e">
        <f t="shared" si="71"/>
        <v>#VALUE!</v>
      </c>
      <c r="I680" s="11" t="str">
        <f t="shared" si="74"/>
        <v/>
      </c>
      <c r="J680" s="10" t="str">
        <f>IF(Pay_Num&lt;&gt;"",Beg_Bal*(Interest_Rate/VLOOKUP(Interval,LoanLookup[],5,FALSE)),"")</f>
        <v/>
      </c>
      <c r="K680" s="11" t="e">
        <f t="shared" si="72"/>
        <v>#VALUE!</v>
      </c>
      <c r="L680" s="65">
        <f>SUM($J$13:$J680)</f>
        <v>0</v>
      </c>
      <c r="M680" s="65"/>
      <c r="N680" s="65"/>
      <c r="O680" s="4"/>
    </row>
    <row r="681" spans="2:15" ht="16.5" customHeight="1" x14ac:dyDescent="0.3">
      <c r="B681" s="8" t="str">
        <f t="shared" si="73"/>
        <v/>
      </c>
      <c r="C681" s="9" t="str">
        <f>IF(Pay_Num&lt;&gt;"",DATE(YEAR(C680)+VLOOKUP(Interval,LoanLookup[],4,FALSE),MONTH(C680)+VLOOKUP(Interval,LoanLookup[],2,FALSE),DAY(C680)+VLOOKUP(Interval,LoanLookup[],3,FALSE)),"")</f>
        <v/>
      </c>
      <c r="D681" s="11" t="str">
        <f t="shared" si="69"/>
        <v/>
      </c>
      <c r="E681" s="14" t="str">
        <f t="shared" si="75"/>
        <v/>
      </c>
      <c r="F681" s="83" t="e">
        <f t="shared" si="70"/>
        <v>#VALUE!</v>
      </c>
      <c r="G681" s="83"/>
      <c r="H681" s="11" t="e">
        <f t="shared" si="71"/>
        <v>#VALUE!</v>
      </c>
      <c r="I681" s="11" t="str">
        <f t="shared" si="74"/>
        <v/>
      </c>
      <c r="J681" s="10" t="str">
        <f>IF(Pay_Num&lt;&gt;"",Beg_Bal*(Interest_Rate/VLOOKUP(Interval,LoanLookup[],5,FALSE)),"")</f>
        <v/>
      </c>
      <c r="K681" s="11" t="e">
        <f t="shared" si="72"/>
        <v>#VALUE!</v>
      </c>
      <c r="L681" s="65">
        <f>SUM($J$13:$J681)</f>
        <v>0</v>
      </c>
      <c r="M681" s="65"/>
      <c r="N681" s="65"/>
      <c r="O681" s="4"/>
    </row>
    <row r="682" spans="2:15" ht="16.5" customHeight="1" x14ac:dyDescent="0.3">
      <c r="B682" s="8" t="str">
        <f t="shared" si="73"/>
        <v/>
      </c>
      <c r="C682" s="9" t="str">
        <f>IF(Pay_Num&lt;&gt;"",DATE(YEAR(C681)+VLOOKUP(Interval,LoanLookup[],4,FALSE),MONTH(C681)+VLOOKUP(Interval,LoanLookup[],2,FALSE),DAY(C681)+VLOOKUP(Interval,LoanLookup[],3,FALSE)),"")</f>
        <v/>
      </c>
      <c r="D682" s="11" t="str">
        <f t="shared" si="69"/>
        <v/>
      </c>
      <c r="E682" s="14" t="str">
        <f t="shared" si="75"/>
        <v/>
      </c>
      <c r="F682" s="83" t="e">
        <f t="shared" si="70"/>
        <v>#VALUE!</v>
      </c>
      <c r="G682" s="83"/>
      <c r="H682" s="11" t="e">
        <f t="shared" si="71"/>
        <v>#VALUE!</v>
      </c>
      <c r="I682" s="11" t="str">
        <f t="shared" si="74"/>
        <v/>
      </c>
      <c r="J682" s="10" t="str">
        <f>IF(Pay_Num&lt;&gt;"",Beg_Bal*(Interest_Rate/VLOOKUP(Interval,LoanLookup[],5,FALSE)),"")</f>
        <v/>
      </c>
      <c r="K682" s="11" t="e">
        <f t="shared" si="72"/>
        <v>#VALUE!</v>
      </c>
      <c r="L682" s="65">
        <f>SUM($J$13:$J682)</f>
        <v>0</v>
      </c>
      <c r="M682" s="65"/>
      <c r="N682" s="65"/>
      <c r="O682" s="4"/>
    </row>
    <row r="683" spans="2:15" ht="16.5" customHeight="1" x14ac:dyDescent="0.3">
      <c r="B683" s="8" t="str">
        <f t="shared" si="73"/>
        <v/>
      </c>
      <c r="C683" s="9" t="str">
        <f>IF(Pay_Num&lt;&gt;"",DATE(YEAR(C682)+VLOOKUP(Interval,LoanLookup[],4,FALSE),MONTH(C682)+VLOOKUP(Interval,LoanLookup[],2,FALSE),DAY(C682)+VLOOKUP(Interval,LoanLookup[],3,FALSE)),"")</f>
        <v/>
      </c>
      <c r="D683" s="11" t="str">
        <f t="shared" si="69"/>
        <v/>
      </c>
      <c r="E683" s="14" t="str">
        <f t="shared" si="75"/>
        <v/>
      </c>
      <c r="F683" s="83" t="e">
        <f t="shared" si="70"/>
        <v>#VALUE!</v>
      </c>
      <c r="G683" s="83"/>
      <c r="H683" s="11" t="e">
        <f t="shared" si="71"/>
        <v>#VALUE!</v>
      </c>
      <c r="I683" s="11" t="str">
        <f t="shared" si="74"/>
        <v/>
      </c>
      <c r="J683" s="10" t="str">
        <f>IF(Pay_Num&lt;&gt;"",Beg_Bal*(Interest_Rate/VLOOKUP(Interval,LoanLookup[],5,FALSE)),"")</f>
        <v/>
      </c>
      <c r="K683" s="11" t="e">
        <f t="shared" si="72"/>
        <v>#VALUE!</v>
      </c>
      <c r="L683" s="65">
        <f>SUM($J$13:$J683)</f>
        <v>0</v>
      </c>
      <c r="M683" s="65"/>
      <c r="N683" s="65"/>
      <c r="O683" s="4"/>
    </row>
    <row r="684" spans="2:15" ht="16.5" customHeight="1" x14ac:dyDescent="0.3">
      <c r="B684" s="8" t="str">
        <f t="shared" si="73"/>
        <v/>
      </c>
      <c r="C684" s="9" t="str">
        <f>IF(Pay_Num&lt;&gt;"",DATE(YEAR(C683)+VLOOKUP(Interval,LoanLookup[],4,FALSE),MONTH(C683)+VLOOKUP(Interval,LoanLookup[],2,FALSE),DAY(C683)+VLOOKUP(Interval,LoanLookup[],3,FALSE)),"")</f>
        <v/>
      </c>
      <c r="D684" s="11" t="str">
        <f t="shared" si="69"/>
        <v/>
      </c>
      <c r="E684" s="14" t="str">
        <f t="shared" si="75"/>
        <v/>
      </c>
      <c r="F684" s="83" t="e">
        <f t="shared" si="70"/>
        <v>#VALUE!</v>
      </c>
      <c r="G684" s="83"/>
      <c r="H684" s="11" t="e">
        <f t="shared" si="71"/>
        <v>#VALUE!</v>
      </c>
      <c r="I684" s="11" t="str">
        <f t="shared" si="74"/>
        <v/>
      </c>
      <c r="J684" s="10" t="str">
        <f>IF(Pay_Num&lt;&gt;"",Beg_Bal*(Interest_Rate/VLOOKUP(Interval,LoanLookup[],5,FALSE)),"")</f>
        <v/>
      </c>
      <c r="K684" s="11" t="e">
        <f t="shared" si="72"/>
        <v>#VALUE!</v>
      </c>
      <c r="L684" s="65">
        <f>SUM($J$13:$J684)</f>
        <v>0</v>
      </c>
      <c r="M684" s="65"/>
      <c r="N684" s="65"/>
      <c r="O684" s="4"/>
    </row>
    <row r="685" spans="2:15" ht="16.5" customHeight="1" x14ac:dyDescent="0.3">
      <c r="B685" s="8" t="str">
        <f t="shared" si="73"/>
        <v/>
      </c>
      <c r="C685" s="9" t="str">
        <f>IF(Pay_Num&lt;&gt;"",DATE(YEAR(C684)+VLOOKUP(Interval,LoanLookup[],4,FALSE),MONTH(C684)+VLOOKUP(Interval,LoanLookup[],2,FALSE),DAY(C684)+VLOOKUP(Interval,LoanLookup[],3,FALSE)),"")</f>
        <v/>
      </c>
      <c r="D685" s="11" t="str">
        <f t="shared" si="69"/>
        <v/>
      </c>
      <c r="E685" s="14" t="str">
        <f t="shared" si="75"/>
        <v/>
      </c>
      <c r="F685" s="83" t="e">
        <f t="shared" si="70"/>
        <v>#VALUE!</v>
      </c>
      <c r="G685" s="83"/>
      <c r="H685" s="11" t="e">
        <f t="shared" si="71"/>
        <v>#VALUE!</v>
      </c>
      <c r="I685" s="11" t="str">
        <f t="shared" si="74"/>
        <v/>
      </c>
      <c r="J685" s="10" t="str">
        <f>IF(Pay_Num&lt;&gt;"",Beg_Bal*(Interest_Rate/VLOOKUP(Interval,LoanLookup[],5,FALSE)),"")</f>
        <v/>
      </c>
      <c r="K685" s="11" t="e">
        <f t="shared" si="72"/>
        <v>#VALUE!</v>
      </c>
      <c r="L685" s="65">
        <f>SUM($J$13:$J685)</f>
        <v>0</v>
      </c>
      <c r="M685" s="65"/>
      <c r="N685" s="65"/>
      <c r="O685" s="4"/>
    </row>
    <row r="686" spans="2:15" ht="16.5" customHeight="1" x14ac:dyDescent="0.3">
      <c r="B686" s="8" t="str">
        <f t="shared" si="73"/>
        <v/>
      </c>
      <c r="C686" s="9" t="str">
        <f>IF(Pay_Num&lt;&gt;"",DATE(YEAR(C685)+VLOOKUP(Interval,LoanLookup[],4,FALSE),MONTH(C685)+VLOOKUP(Interval,LoanLookup[],2,FALSE),DAY(C685)+VLOOKUP(Interval,LoanLookup[],3,FALSE)),"")</f>
        <v/>
      </c>
      <c r="D686" s="11" t="str">
        <f t="shared" si="69"/>
        <v/>
      </c>
      <c r="E686" s="14" t="str">
        <f t="shared" si="75"/>
        <v/>
      </c>
      <c r="F686" s="83" t="e">
        <f t="shared" si="70"/>
        <v>#VALUE!</v>
      </c>
      <c r="G686" s="83"/>
      <c r="H686" s="11" t="e">
        <f t="shared" si="71"/>
        <v>#VALUE!</v>
      </c>
      <c r="I686" s="11" t="str">
        <f t="shared" si="74"/>
        <v/>
      </c>
      <c r="J686" s="10" t="str">
        <f>IF(Pay_Num&lt;&gt;"",Beg_Bal*(Interest_Rate/VLOOKUP(Interval,LoanLookup[],5,FALSE)),"")</f>
        <v/>
      </c>
      <c r="K686" s="11" t="e">
        <f t="shared" si="72"/>
        <v>#VALUE!</v>
      </c>
      <c r="L686" s="65">
        <f>SUM($J$13:$J686)</f>
        <v>0</v>
      </c>
      <c r="M686" s="65"/>
      <c r="N686" s="65"/>
      <c r="O686" s="4"/>
    </row>
    <row r="687" spans="2:15" ht="16.5" customHeight="1" x14ac:dyDescent="0.3">
      <c r="B687" s="8" t="str">
        <f t="shared" si="73"/>
        <v/>
      </c>
      <c r="C687" s="9" t="str">
        <f>IF(Pay_Num&lt;&gt;"",DATE(YEAR(C686)+VLOOKUP(Interval,LoanLookup[],4,FALSE),MONTH(C686)+VLOOKUP(Interval,LoanLookup[],2,FALSE),DAY(C686)+VLOOKUP(Interval,LoanLookup[],3,FALSE)),"")</f>
        <v/>
      </c>
      <c r="D687" s="11" t="str">
        <f t="shared" si="69"/>
        <v/>
      </c>
      <c r="E687" s="14" t="str">
        <f t="shared" si="75"/>
        <v/>
      </c>
      <c r="F687" s="83" t="e">
        <f t="shared" si="70"/>
        <v>#VALUE!</v>
      </c>
      <c r="G687" s="83"/>
      <c r="H687" s="11" t="e">
        <f t="shared" si="71"/>
        <v>#VALUE!</v>
      </c>
      <c r="I687" s="11" t="str">
        <f t="shared" si="74"/>
        <v/>
      </c>
      <c r="J687" s="10" t="str">
        <f>IF(Pay_Num&lt;&gt;"",Beg_Bal*(Interest_Rate/VLOOKUP(Interval,LoanLookup[],5,FALSE)),"")</f>
        <v/>
      </c>
      <c r="K687" s="11" t="e">
        <f t="shared" si="72"/>
        <v>#VALUE!</v>
      </c>
      <c r="L687" s="65">
        <f>SUM($J$13:$J687)</f>
        <v>0</v>
      </c>
      <c r="M687" s="65"/>
      <c r="N687" s="65"/>
      <c r="O687" s="4"/>
    </row>
    <row r="688" spans="2:15" ht="16.5" customHeight="1" x14ac:dyDescent="0.3">
      <c r="B688" s="8" t="str">
        <f t="shared" si="73"/>
        <v/>
      </c>
      <c r="C688" s="9" t="str">
        <f>IF(Pay_Num&lt;&gt;"",DATE(YEAR(C687)+VLOOKUP(Interval,LoanLookup[],4,FALSE),MONTH(C687)+VLOOKUP(Interval,LoanLookup[],2,FALSE),DAY(C687)+VLOOKUP(Interval,LoanLookup[],3,FALSE)),"")</f>
        <v/>
      </c>
      <c r="D688" s="11" t="str">
        <f t="shared" si="69"/>
        <v/>
      </c>
      <c r="E688" s="14" t="str">
        <f t="shared" si="75"/>
        <v/>
      </c>
      <c r="F688" s="83" t="e">
        <f t="shared" si="70"/>
        <v>#VALUE!</v>
      </c>
      <c r="G688" s="83"/>
      <c r="H688" s="11" t="e">
        <f t="shared" si="71"/>
        <v>#VALUE!</v>
      </c>
      <c r="I688" s="11" t="str">
        <f t="shared" si="74"/>
        <v/>
      </c>
      <c r="J688" s="10" t="str">
        <f>IF(Pay_Num&lt;&gt;"",Beg_Bal*(Interest_Rate/VLOOKUP(Interval,LoanLookup[],5,FALSE)),"")</f>
        <v/>
      </c>
      <c r="K688" s="11" t="e">
        <f t="shared" si="72"/>
        <v>#VALUE!</v>
      </c>
      <c r="L688" s="65">
        <f>SUM($J$13:$J688)</f>
        <v>0</v>
      </c>
      <c r="M688" s="65"/>
      <c r="N688" s="65"/>
      <c r="O688" s="4"/>
    </row>
    <row r="689" spans="2:15" ht="16.5" customHeight="1" x14ac:dyDescent="0.3">
      <c r="B689" s="8" t="str">
        <f t="shared" si="73"/>
        <v/>
      </c>
      <c r="C689" s="9" t="str">
        <f>IF(Pay_Num&lt;&gt;"",DATE(YEAR(C688)+VLOOKUP(Interval,LoanLookup[],4,FALSE),MONTH(C688)+VLOOKUP(Interval,LoanLookup[],2,FALSE),DAY(C688)+VLOOKUP(Interval,LoanLookup[],3,FALSE)),"")</f>
        <v/>
      </c>
      <c r="D689" s="11" t="str">
        <f t="shared" si="69"/>
        <v/>
      </c>
      <c r="E689" s="14" t="str">
        <f t="shared" si="75"/>
        <v/>
      </c>
      <c r="F689" s="83" t="e">
        <f t="shared" si="70"/>
        <v>#VALUE!</v>
      </c>
      <c r="G689" s="83"/>
      <c r="H689" s="11" t="e">
        <f t="shared" si="71"/>
        <v>#VALUE!</v>
      </c>
      <c r="I689" s="11" t="str">
        <f t="shared" si="74"/>
        <v/>
      </c>
      <c r="J689" s="10" t="str">
        <f>IF(Pay_Num&lt;&gt;"",Beg_Bal*(Interest_Rate/VLOOKUP(Interval,LoanLookup[],5,FALSE)),"")</f>
        <v/>
      </c>
      <c r="K689" s="11" t="e">
        <f t="shared" si="72"/>
        <v>#VALUE!</v>
      </c>
      <c r="L689" s="65">
        <f>SUM($J$13:$J689)</f>
        <v>0</v>
      </c>
      <c r="M689" s="65"/>
      <c r="N689" s="65"/>
      <c r="O689" s="4"/>
    </row>
    <row r="690" spans="2:15" ht="16.5" customHeight="1" x14ac:dyDescent="0.3">
      <c r="B690" s="8" t="str">
        <f t="shared" si="73"/>
        <v/>
      </c>
      <c r="C690" s="9" t="str">
        <f>IF(Pay_Num&lt;&gt;"",DATE(YEAR(C689)+VLOOKUP(Interval,LoanLookup[],4,FALSE),MONTH(C689)+VLOOKUP(Interval,LoanLookup[],2,FALSE),DAY(C689)+VLOOKUP(Interval,LoanLookup[],3,FALSE)),"")</f>
        <v/>
      </c>
      <c r="D690" s="11" t="str">
        <f t="shared" si="69"/>
        <v/>
      </c>
      <c r="E690" s="14" t="str">
        <f t="shared" si="75"/>
        <v/>
      </c>
      <c r="F690" s="83" t="e">
        <f t="shared" si="70"/>
        <v>#VALUE!</v>
      </c>
      <c r="G690" s="83"/>
      <c r="H690" s="11" t="e">
        <f t="shared" si="71"/>
        <v>#VALUE!</v>
      </c>
      <c r="I690" s="11" t="str">
        <f t="shared" si="74"/>
        <v/>
      </c>
      <c r="J690" s="10" t="str">
        <f>IF(Pay_Num&lt;&gt;"",Beg_Bal*(Interest_Rate/VLOOKUP(Interval,LoanLookup[],5,FALSE)),"")</f>
        <v/>
      </c>
      <c r="K690" s="11" t="e">
        <f t="shared" si="72"/>
        <v>#VALUE!</v>
      </c>
      <c r="L690" s="65">
        <f>SUM($J$13:$J690)</f>
        <v>0</v>
      </c>
      <c r="M690" s="65"/>
      <c r="N690" s="65"/>
      <c r="O690" s="4"/>
    </row>
    <row r="691" spans="2:15" ht="16.5" customHeight="1" x14ac:dyDescent="0.3">
      <c r="B691" s="8" t="str">
        <f t="shared" si="73"/>
        <v/>
      </c>
      <c r="C691" s="9" t="str">
        <f>IF(Pay_Num&lt;&gt;"",DATE(YEAR(C690)+VLOOKUP(Interval,LoanLookup[],4,FALSE),MONTH(C690)+VLOOKUP(Interval,LoanLookup[],2,FALSE),DAY(C690)+VLOOKUP(Interval,LoanLookup[],3,FALSE)),"")</f>
        <v/>
      </c>
      <c r="D691" s="11" t="str">
        <f t="shared" si="69"/>
        <v/>
      </c>
      <c r="E691" s="14" t="str">
        <f t="shared" si="75"/>
        <v/>
      </c>
      <c r="F691" s="83" t="e">
        <f t="shared" si="70"/>
        <v>#VALUE!</v>
      </c>
      <c r="G691" s="83"/>
      <c r="H691" s="11" t="e">
        <f t="shared" si="71"/>
        <v>#VALUE!</v>
      </c>
      <c r="I691" s="11" t="str">
        <f t="shared" si="74"/>
        <v/>
      </c>
      <c r="J691" s="10" t="str">
        <f>IF(Pay_Num&lt;&gt;"",Beg_Bal*(Interest_Rate/VLOOKUP(Interval,LoanLookup[],5,FALSE)),"")</f>
        <v/>
      </c>
      <c r="K691" s="11" t="e">
        <f t="shared" si="72"/>
        <v>#VALUE!</v>
      </c>
      <c r="L691" s="65">
        <f>SUM($J$13:$J691)</f>
        <v>0</v>
      </c>
      <c r="M691" s="65"/>
      <c r="N691" s="65"/>
      <c r="O691" s="4"/>
    </row>
    <row r="692" spans="2:15" ht="16.5" customHeight="1" x14ac:dyDescent="0.3">
      <c r="B692" s="8" t="str">
        <f t="shared" si="73"/>
        <v/>
      </c>
      <c r="C692" s="9" t="str">
        <f>IF(Pay_Num&lt;&gt;"",DATE(YEAR(C691)+VLOOKUP(Interval,LoanLookup[],4,FALSE),MONTH(C691)+VLOOKUP(Interval,LoanLookup[],2,FALSE),DAY(C691)+VLOOKUP(Interval,LoanLookup[],3,FALSE)),"")</f>
        <v/>
      </c>
      <c r="D692" s="11" t="str">
        <f t="shared" si="69"/>
        <v/>
      </c>
      <c r="E692" s="14" t="str">
        <f t="shared" si="75"/>
        <v/>
      </c>
      <c r="F692" s="83" t="e">
        <f t="shared" si="70"/>
        <v>#VALUE!</v>
      </c>
      <c r="G692" s="83"/>
      <c r="H692" s="11" t="e">
        <f t="shared" si="71"/>
        <v>#VALUE!</v>
      </c>
      <c r="I692" s="11" t="str">
        <f t="shared" si="74"/>
        <v/>
      </c>
      <c r="J692" s="10" t="str">
        <f>IF(Pay_Num&lt;&gt;"",Beg_Bal*(Interest_Rate/VLOOKUP(Interval,LoanLookup[],5,FALSE)),"")</f>
        <v/>
      </c>
      <c r="K692" s="11" t="e">
        <f t="shared" si="72"/>
        <v>#VALUE!</v>
      </c>
      <c r="L692" s="65">
        <f>SUM($J$13:$J692)</f>
        <v>0</v>
      </c>
      <c r="M692" s="65"/>
      <c r="N692" s="65"/>
      <c r="O692" s="4"/>
    </row>
    <row r="693" spans="2:15" ht="16.5" customHeight="1" x14ac:dyDescent="0.3">
      <c r="B693" s="8" t="str">
        <f t="shared" si="73"/>
        <v/>
      </c>
      <c r="C693" s="9" t="str">
        <f>IF(Pay_Num&lt;&gt;"",DATE(YEAR(C692)+VLOOKUP(Interval,LoanLookup[],4,FALSE),MONTH(C692)+VLOOKUP(Interval,LoanLookup[],2,FALSE),DAY(C692)+VLOOKUP(Interval,LoanLookup[],3,FALSE)),"")</f>
        <v/>
      </c>
      <c r="D693" s="11" t="str">
        <f t="shared" si="69"/>
        <v/>
      </c>
      <c r="E693" s="14" t="str">
        <f t="shared" si="75"/>
        <v/>
      </c>
      <c r="F693" s="83" t="e">
        <f t="shared" si="70"/>
        <v>#VALUE!</v>
      </c>
      <c r="G693" s="83"/>
      <c r="H693" s="11" t="e">
        <f t="shared" si="71"/>
        <v>#VALUE!</v>
      </c>
      <c r="I693" s="11" t="str">
        <f t="shared" si="74"/>
        <v/>
      </c>
      <c r="J693" s="10" t="str">
        <f>IF(Pay_Num&lt;&gt;"",Beg_Bal*(Interest_Rate/VLOOKUP(Interval,LoanLookup[],5,FALSE)),"")</f>
        <v/>
      </c>
      <c r="K693" s="11" t="e">
        <f t="shared" si="72"/>
        <v>#VALUE!</v>
      </c>
      <c r="L693" s="65">
        <f>SUM($J$13:$J693)</f>
        <v>0</v>
      </c>
      <c r="M693" s="65"/>
      <c r="N693" s="65"/>
      <c r="O693" s="4"/>
    </row>
    <row r="694" spans="2:15" ht="16.5" customHeight="1" x14ac:dyDescent="0.3">
      <c r="B694" s="8" t="str">
        <f t="shared" si="73"/>
        <v/>
      </c>
      <c r="C694" s="9" t="str">
        <f>IF(Pay_Num&lt;&gt;"",DATE(YEAR(C693)+VLOOKUP(Interval,LoanLookup[],4,FALSE),MONTH(C693)+VLOOKUP(Interval,LoanLookup[],2,FALSE),DAY(C693)+VLOOKUP(Interval,LoanLookup[],3,FALSE)),"")</f>
        <v/>
      </c>
      <c r="D694" s="11" t="str">
        <f t="shared" ref="D694:D719" si="76">IF(Pay_Num&lt;&gt;"",K693,"")</f>
        <v/>
      </c>
      <c r="E694" s="14" t="str">
        <f t="shared" si="75"/>
        <v/>
      </c>
      <c r="F694" s="83" t="e">
        <f t="shared" si="70"/>
        <v>#VALUE!</v>
      </c>
      <c r="G694" s="83"/>
      <c r="H694" s="11" t="e">
        <f t="shared" si="71"/>
        <v>#VALUE!</v>
      </c>
      <c r="I694" s="11" t="str">
        <f t="shared" si="74"/>
        <v/>
      </c>
      <c r="J694" s="10" t="str">
        <f>IF(Pay_Num&lt;&gt;"",Beg_Bal*(Interest_Rate/VLOOKUP(Interval,LoanLookup[],5,FALSE)),"")</f>
        <v/>
      </c>
      <c r="K694" s="11" t="e">
        <f t="shared" si="72"/>
        <v>#VALUE!</v>
      </c>
      <c r="L694" s="65">
        <f>SUM($J$13:$J694)</f>
        <v>0</v>
      </c>
      <c r="M694" s="65"/>
      <c r="N694" s="65"/>
      <c r="O694" s="4"/>
    </row>
    <row r="695" spans="2:15" ht="16.5" customHeight="1" x14ac:dyDescent="0.3">
      <c r="B695" s="8" t="str">
        <f t="shared" si="73"/>
        <v/>
      </c>
      <c r="C695" s="9" t="str">
        <f>IF(Pay_Num&lt;&gt;"",DATE(YEAR(C694)+VLOOKUP(Interval,LoanLookup[],4,FALSE),MONTH(C694)+VLOOKUP(Interval,LoanLookup[],2,FALSE),DAY(C694)+VLOOKUP(Interval,LoanLookup[],3,FALSE)),"")</f>
        <v/>
      </c>
      <c r="D695" s="11" t="str">
        <f t="shared" si="76"/>
        <v/>
      </c>
      <c r="E695" s="14" t="str">
        <f t="shared" si="75"/>
        <v/>
      </c>
      <c r="F695" s="83" t="e">
        <f t="shared" si="70"/>
        <v>#VALUE!</v>
      </c>
      <c r="G695" s="83"/>
      <c r="H695" s="11" t="e">
        <f t="shared" si="71"/>
        <v>#VALUE!</v>
      </c>
      <c r="I695" s="11" t="str">
        <f t="shared" si="74"/>
        <v/>
      </c>
      <c r="J695" s="10" t="str">
        <f>IF(Pay_Num&lt;&gt;"",Beg_Bal*(Interest_Rate/VLOOKUP(Interval,LoanLookup[],5,FALSE)),"")</f>
        <v/>
      </c>
      <c r="K695" s="11" t="e">
        <f t="shared" si="72"/>
        <v>#VALUE!</v>
      </c>
      <c r="L695" s="65">
        <f>SUM($J$13:$J695)</f>
        <v>0</v>
      </c>
      <c r="M695" s="65"/>
      <c r="N695" s="65"/>
      <c r="O695" s="4"/>
    </row>
    <row r="696" spans="2:15" ht="16.5" customHeight="1" x14ac:dyDescent="0.3">
      <c r="B696" s="8" t="str">
        <f t="shared" si="73"/>
        <v/>
      </c>
      <c r="C696" s="9" t="str">
        <f>IF(Pay_Num&lt;&gt;"",DATE(YEAR(C695)+VLOOKUP(Interval,LoanLookup[],4,FALSE),MONTH(C695)+VLOOKUP(Interval,LoanLookup[],2,FALSE),DAY(C695)+VLOOKUP(Interval,LoanLookup[],3,FALSE)),"")</f>
        <v/>
      </c>
      <c r="D696" s="11" t="str">
        <f t="shared" si="76"/>
        <v/>
      </c>
      <c r="E696" s="14" t="str">
        <f t="shared" si="75"/>
        <v/>
      </c>
      <c r="F696" s="83" t="e">
        <f t="shared" si="70"/>
        <v>#VALUE!</v>
      </c>
      <c r="G696" s="83"/>
      <c r="H696" s="11" t="e">
        <f t="shared" si="71"/>
        <v>#VALUE!</v>
      </c>
      <c r="I696" s="11" t="str">
        <f t="shared" si="74"/>
        <v/>
      </c>
      <c r="J696" s="10" t="str">
        <f>IF(Pay_Num&lt;&gt;"",Beg_Bal*(Interest_Rate/VLOOKUP(Interval,LoanLookup[],5,FALSE)),"")</f>
        <v/>
      </c>
      <c r="K696" s="11" t="e">
        <f t="shared" si="72"/>
        <v>#VALUE!</v>
      </c>
      <c r="L696" s="65">
        <f>SUM($J$13:$J696)</f>
        <v>0</v>
      </c>
      <c r="M696" s="65"/>
      <c r="N696" s="65"/>
      <c r="O696" s="4"/>
    </row>
    <row r="697" spans="2:15" ht="16.5" customHeight="1" x14ac:dyDescent="0.3">
      <c r="B697" s="8" t="str">
        <f t="shared" si="73"/>
        <v/>
      </c>
      <c r="C697" s="9" t="str">
        <f>IF(Pay_Num&lt;&gt;"",DATE(YEAR(C696)+VLOOKUP(Interval,LoanLookup[],4,FALSE),MONTH(C696)+VLOOKUP(Interval,LoanLookup[],2,FALSE),DAY(C696)+VLOOKUP(Interval,LoanLookup[],3,FALSE)),"")</f>
        <v/>
      </c>
      <c r="D697" s="11" t="str">
        <f t="shared" si="76"/>
        <v/>
      </c>
      <c r="E697" s="14" t="str">
        <f t="shared" si="75"/>
        <v/>
      </c>
      <c r="F697" s="83" t="e">
        <f t="shared" si="70"/>
        <v>#VALUE!</v>
      </c>
      <c r="G697" s="83"/>
      <c r="H697" s="11" t="e">
        <f t="shared" si="71"/>
        <v>#VALUE!</v>
      </c>
      <c r="I697" s="11" t="str">
        <f t="shared" si="74"/>
        <v/>
      </c>
      <c r="J697" s="10" t="str">
        <f>IF(Pay_Num&lt;&gt;"",Beg_Bal*(Interest_Rate/VLOOKUP(Interval,LoanLookup[],5,FALSE)),"")</f>
        <v/>
      </c>
      <c r="K697" s="11" t="e">
        <f t="shared" si="72"/>
        <v>#VALUE!</v>
      </c>
      <c r="L697" s="65">
        <f>SUM($J$13:$J697)</f>
        <v>0</v>
      </c>
      <c r="M697" s="65"/>
      <c r="N697" s="65"/>
      <c r="O697" s="4"/>
    </row>
    <row r="698" spans="2:15" ht="16.5" customHeight="1" x14ac:dyDescent="0.3">
      <c r="B698" s="8" t="str">
        <f t="shared" si="73"/>
        <v/>
      </c>
      <c r="C698" s="9" t="str">
        <f>IF(Pay_Num&lt;&gt;"",DATE(YEAR(C697)+VLOOKUP(Interval,LoanLookup[],4,FALSE),MONTH(C697)+VLOOKUP(Interval,LoanLookup[],2,FALSE),DAY(C697)+VLOOKUP(Interval,LoanLookup[],3,FALSE)),"")</f>
        <v/>
      </c>
      <c r="D698" s="11" t="str">
        <f t="shared" si="76"/>
        <v/>
      </c>
      <c r="E698" s="14" t="str">
        <f t="shared" si="75"/>
        <v/>
      </c>
      <c r="F698" s="83" t="e">
        <f t="shared" si="70"/>
        <v>#VALUE!</v>
      </c>
      <c r="G698" s="83"/>
      <c r="H698" s="11" t="e">
        <f t="shared" si="71"/>
        <v>#VALUE!</v>
      </c>
      <c r="I698" s="11" t="str">
        <f t="shared" si="74"/>
        <v/>
      </c>
      <c r="J698" s="10" t="str">
        <f>IF(Pay_Num&lt;&gt;"",Beg_Bal*(Interest_Rate/VLOOKUP(Interval,LoanLookup[],5,FALSE)),"")</f>
        <v/>
      </c>
      <c r="K698" s="11" t="e">
        <f t="shared" si="72"/>
        <v>#VALUE!</v>
      </c>
      <c r="L698" s="65">
        <f>SUM($J$13:$J698)</f>
        <v>0</v>
      </c>
      <c r="M698" s="65"/>
      <c r="N698" s="65"/>
      <c r="O698" s="4"/>
    </row>
    <row r="699" spans="2:15" ht="16.5" customHeight="1" x14ac:dyDescent="0.3">
      <c r="B699" s="8" t="str">
        <f t="shared" si="73"/>
        <v/>
      </c>
      <c r="C699" s="9" t="str">
        <f>IF(Pay_Num&lt;&gt;"",DATE(YEAR(C698)+VLOOKUP(Interval,LoanLookup[],4,FALSE),MONTH(C698)+VLOOKUP(Interval,LoanLookup[],2,FALSE),DAY(C698)+VLOOKUP(Interval,LoanLookup[],3,FALSE)),"")</f>
        <v/>
      </c>
      <c r="D699" s="11" t="str">
        <f t="shared" si="76"/>
        <v/>
      </c>
      <c r="E699" s="14" t="str">
        <f t="shared" si="75"/>
        <v/>
      </c>
      <c r="F699" s="83" t="e">
        <f t="shared" si="70"/>
        <v>#VALUE!</v>
      </c>
      <c r="G699" s="83"/>
      <c r="H699" s="11" t="e">
        <f t="shared" si="71"/>
        <v>#VALUE!</v>
      </c>
      <c r="I699" s="11" t="str">
        <f t="shared" si="74"/>
        <v/>
      </c>
      <c r="J699" s="10" t="str">
        <f>IF(Pay_Num&lt;&gt;"",Beg_Bal*(Interest_Rate/VLOOKUP(Interval,LoanLookup[],5,FALSE)),"")</f>
        <v/>
      </c>
      <c r="K699" s="11" t="e">
        <f t="shared" si="72"/>
        <v>#VALUE!</v>
      </c>
      <c r="L699" s="65">
        <f>SUM($J$13:$J699)</f>
        <v>0</v>
      </c>
      <c r="M699" s="65"/>
      <c r="N699" s="65"/>
      <c r="O699" s="4"/>
    </row>
    <row r="700" spans="2:15" ht="16.5" customHeight="1" x14ac:dyDescent="0.3">
      <c r="B700" s="8" t="str">
        <f t="shared" si="73"/>
        <v/>
      </c>
      <c r="C700" s="9" t="str">
        <f>IF(Pay_Num&lt;&gt;"",DATE(YEAR(C699)+VLOOKUP(Interval,LoanLookup[],4,FALSE),MONTH(C699)+VLOOKUP(Interval,LoanLookup[],2,FALSE),DAY(C699)+VLOOKUP(Interval,LoanLookup[],3,FALSE)),"")</f>
        <v/>
      </c>
      <c r="D700" s="11" t="str">
        <f t="shared" si="76"/>
        <v/>
      </c>
      <c r="E700" s="14" t="str">
        <f t="shared" si="75"/>
        <v/>
      </c>
      <c r="F700" s="83" t="e">
        <f t="shared" si="70"/>
        <v>#VALUE!</v>
      </c>
      <c r="G700" s="83"/>
      <c r="H700" s="11" t="e">
        <f t="shared" si="71"/>
        <v>#VALUE!</v>
      </c>
      <c r="I700" s="11" t="str">
        <f t="shared" si="74"/>
        <v/>
      </c>
      <c r="J700" s="10" t="str">
        <f>IF(Pay_Num&lt;&gt;"",Beg_Bal*(Interest_Rate/VLOOKUP(Interval,LoanLookup[],5,FALSE)),"")</f>
        <v/>
      </c>
      <c r="K700" s="11" t="e">
        <f t="shared" si="72"/>
        <v>#VALUE!</v>
      </c>
      <c r="L700" s="65">
        <f>SUM($J$13:$J700)</f>
        <v>0</v>
      </c>
      <c r="M700" s="65"/>
      <c r="N700" s="65"/>
      <c r="O700" s="4"/>
    </row>
    <row r="701" spans="2:15" ht="16.5" customHeight="1" x14ac:dyDescent="0.3">
      <c r="B701" s="8" t="str">
        <f t="shared" si="73"/>
        <v/>
      </c>
      <c r="C701" s="9" t="str">
        <f>IF(Pay_Num&lt;&gt;"",DATE(YEAR(C700)+VLOOKUP(Interval,LoanLookup[],4,FALSE),MONTH(C700)+VLOOKUP(Interval,LoanLookup[],2,FALSE),DAY(C700)+VLOOKUP(Interval,LoanLookup[],3,FALSE)),"")</f>
        <v/>
      </c>
      <c r="D701" s="11" t="str">
        <f t="shared" si="76"/>
        <v/>
      </c>
      <c r="E701" s="14" t="str">
        <f t="shared" si="75"/>
        <v/>
      </c>
      <c r="F701" s="83" t="e">
        <f t="shared" si="70"/>
        <v>#VALUE!</v>
      </c>
      <c r="G701" s="83"/>
      <c r="H701" s="11" t="e">
        <f t="shared" si="71"/>
        <v>#VALUE!</v>
      </c>
      <c r="I701" s="11" t="str">
        <f t="shared" si="74"/>
        <v/>
      </c>
      <c r="J701" s="10" t="str">
        <f>IF(Pay_Num&lt;&gt;"",Beg_Bal*(Interest_Rate/VLOOKUP(Interval,LoanLookup[],5,FALSE)),"")</f>
        <v/>
      </c>
      <c r="K701" s="11" t="e">
        <f t="shared" si="72"/>
        <v>#VALUE!</v>
      </c>
      <c r="L701" s="65">
        <f>SUM($J$13:$J701)</f>
        <v>0</v>
      </c>
      <c r="M701" s="65"/>
      <c r="N701" s="65"/>
      <c r="O701" s="4"/>
    </row>
    <row r="702" spans="2:15" ht="16.5" customHeight="1" x14ac:dyDescent="0.3">
      <c r="B702" s="8" t="str">
        <f t="shared" si="73"/>
        <v/>
      </c>
      <c r="C702" s="9" t="str">
        <f>IF(Pay_Num&lt;&gt;"",DATE(YEAR(C701)+VLOOKUP(Interval,LoanLookup[],4,FALSE),MONTH(C701)+VLOOKUP(Interval,LoanLookup[],2,FALSE),DAY(C701)+VLOOKUP(Interval,LoanLookup[],3,FALSE)),"")</f>
        <v/>
      </c>
      <c r="D702" s="11" t="str">
        <f t="shared" si="76"/>
        <v/>
      </c>
      <c r="E702" s="14" t="str">
        <f t="shared" si="75"/>
        <v/>
      </c>
      <c r="F702" s="83" t="e">
        <f t="shared" si="70"/>
        <v>#VALUE!</v>
      </c>
      <c r="G702" s="83"/>
      <c r="H702" s="11" t="e">
        <f t="shared" si="71"/>
        <v>#VALUE!</v>
      </c>
      <c r="I702" s="11" t="str">
        <f t="shared" si="74"/>
        <v/>
      </c>
      <c r="J702" s="10" t="str">
        <f>IF(Pay_Num&lt;&gt;"",Beg_Bal*(Interest_Rate/VLOOKUP(Interval,LoanLookup[],5,FALSE)),"")</f>
        <v/>
      </c>
      <c r="K702" s="11" t="e">
        <f t="shared" si="72"/>
        <v>#VALUE!</v>
      </c>
      <c r="L702" s="65">
        <f>SUM($J$13:$J702)</f>
        <v>0</v>
      </c>
      <c r="M702" s="65"/>
      <c r="N702" s="65"/>
      <c r="O702" s="4"/>
    </row>
    <row r="703" spans="2:15" ht="16.5" customHeight="1" x14ac:dyDescent="0.3">
      <c r="B703" s="8" t="str">
        <f t="shared" si="73"/>
        <v/>
      </c>
      <c r="C703" s="9" t="str">
        <f>IF(Pay_Num&lt;&gt;"",DATE(YEAR(C702)+VLOOKUP(Interval,LoanLookup[],4,FALSE),MONTH(C702)+VLOOKUP(Interval,LoanLookup[],2,FALSE),DAY(C702)+VLOOKUP(Interval,LoanLookup[],3,FALSE)),"")</f>
        <v/>
      </c>
      <c r="D703" s="11" t="str">
        <f t="shared" si="76"/>
        <v/>
      </c>
      <c r="E703" s="14" t="str">
        <f t="shared" si="75"/>
        <v/>
      </c>
      <c r="F703" s="83" t="e">
        <f t="shared" si="70"/>
        <v>#VALUE!</v>
      </c>
      <c r="G703" s="83"/>
      <c r="H703" s="11" t="e">
        <f t="shared" si="71"/>
        <v>#VALUE!</v>
      </c>
      <c r="I703" s="11" t="str">
        <f t="shared" si="74"/>
        <v/>
      </c>
      <c r="J703" s="10" t="str">
        <f>IF(Pay_Num&lt;&gt;"",Beg_Bal*(Interest_Rate/VLOOKUP(Interval,LoanLookup[],5,FALSE)),"")</f>
        <v/>
      </c>
      <c r="K703" s="11" t="e">
        <f t="shared" si="72"/>
        <v>#VALUE!</v>
      </c>
      <c r="L703" s="65">
        <f>SUM($J$13:$J703)</f>
        <v>0</v>
      </c>
      <c r="M703" s="65"/>
      <c r="N703" s="65"/>
      <c r="O703" s="4"/>
    </row>
    <row r="704" spans="2:15" ht="16.5" customHeight="1" x14ac:dyDescent="0.3">
      <c r="B704" s="8" t="str">
        <f t="shared" si="73"/>
        <v/>
      </c>
      <c r="C704" s="9" t="str">
        <f>IF(Pay_Num&lt;&gt;"",DATE(YEAR(C703)+VLOOKUP(Interval,LoanLookup[],4,FALSE),MONTH(C703)+VLOOKUP(Interval,LoanLookup[],2,FALSE),DAY(C703)+VLOOKUP(Interval,LoanLookup[],3,FALSE)),"")</f>
        <v/>
      </c>
      <c r="D704" s="11" t="str">
        <f t="shared" si="76"/>
        <v/>
      </c>
      <c r="E704" s="14" t="str">
        <f t="shared" si="75"/>
        <v/>
      </c>
      <c r="F704" s="83" t="e">
        <f t="shared" si="70"/>
        <v>#VALUE!</v>
      </c>
      <c r="G704" s="83"/>
      <c r="H704" s="11" t="e">
        <f t="shared" si="71"/>
        <v>#VALUE!</v>
      </c>
      <c r="I704" s="11" t="str">
        <f t="shared" si="74"/>
        <v/>
      </c>
      <c r="J704" s="10" t="str">
        <f>IF(Pay_Num&lt;&gt;"",Beg_Bal*(Interest_Rate/VLOOKUP(Interval,LoanLookup[],5,FALSE)),"")</f>
        <v/>
      </c>
      <c r="K704" s="11" t="e">
        <f t="shared" si="72"/>
        <v>#VALUE!</v>
      </c>
      <c r="L704" s="65">
        <f>SUM($J$13:$J704)</f>
        <v>0</v>
      </c>
      <c r="M704" s="65"/>
      <c r="N704" s="65"/>
      <c r="O704" s="4"/>
    </row>
    <row r="705" spans="2:15" ht="16.5" customHeight="1" x14ac:dyDescent="0.3">
      <c r="B705" s="8" t="str">
        <f t="shared" si="73"/>
        <v/>
      </c>
      <c r="C705" s="9" t="str">
        <f>IF(Pay_Num&lt;&gt;"",DATE(YEAR(C704)+VLOOKUP(Interval,LoanLookup[],4,FALSE),MONTH(C704)+VLOOKUP(Interval,LoanLookup[],2,FALSE),DAY(C704)+VLOOKUP(Interval,LoanLookup[],3,FALSE)),"")</f>
        <v/>
      </c>
      <c r="D705" s="11" t="str">
        <f t="shared" si="76"/>
        <v/>
      </c>
      <c r="E705" s="14" t="str">
        <f t="shared" si="75"/>
        <v/>
      </c>
      <c r="F705" s="83" t="e">
        <f t="shared" si="70"/>
        <v>#VALUE!</v>
      </c>
      <c r="G705" s="83"/>
      <c r="H705" s="11" t="e">
        <f t="shared" si="71"/>
        <v>#VALUE!</v>
      </c>
      <c r="I705" s="11" t="str">
        <f t="shared" si="74"/>
        <v/>
      </c>
      <c r="J705" s="10" t="str">
        <f>IF(Pay_Num&lt;&gt;"",Beg_Bal*(Interest_Rate/VLOOKUP(Interval,LoanLookup[],5,FALSE)),"")</f>
        <v/>
      </c>
      <c r="K705" s="11" t="e">
        <f t="shared" si="72"/>
        <v>#VALUE!</v>
      </c>
      <c r="L705" s="65">
        <f>SUM($J$13:$J705)</f>
        <v>0</v>
      </c>
      <c r="M705" s="65"/>
      <c r="N705" s="65"/>
      <c r="O705" s="4"/>
    </row>
    <row r="706" spans="2:15" ht="16.5" customHeight="1" x14ac:dyDescent="0.3">
      <c r="B706" s="8" t="str">
        <f t="shared" si="73"/>
        <v/>
      </c>
      <c r="C706" s="9" t="str">
        <f>IF(Pay_Num&lt;&gt;"",DATE(YEAR(C705)+VLOOKUP(Interval,LoanLookup[],4,FALSE),MONTH(C705)+VLOOKUP(Interval,LoanLookup[],2,FALSE),DAY(C705)+VLOOKUP(Interval,LoanLookup[],3,FALSE)),"")</f>
        <v/>
      </c>
      <c r="D706" s="11" t="str">
        <f t="shared" si="76"/>
        <v/>
      </c>
      <c r="E706" s="14" t="str">
        <f t="shared" si="75"/>
        <v/>
      </c>
      <c r="F706" s="83" t="e">
        <f t="shared" si="70"/>
        <v>#VALUE!</v>
      </c>
      <c r="G706" s="83"/>
      <c r="H706" s="11" t="e">
        <f t="shared" si="71"/>
        <v>#VALUE!</v>
      </c>
      <c r="I706" s="11" t="str">
        <f t="shared" si="74"/>
        <v/>
      </c>
      <c r="J706" s="10" t="str">
        <f>IF(Pay_Num&lt;&gt;"",Beg_Bal*(Interest_Rate/VLOOKUP(Interval,LoanLookup[],5,FALSE)),"")</f>
        <v/>
      </c>
      <c r="K706" s="11" t="e">
        <f t="shared" si="72"/>
        <v>#VALUE!</v>
      </c>
      <c r="L706" s="65">
        <f>SUM($J$13:$J706)</f>
        <v>0</v>
      </c>
      <c r="M706" s="65"/>
      <c r="N706" s="65"/>
      <c r="O706" s="4"/>
    </row>
    <row r="707" spans="2:15" ht="16.5" customHeight="1" x14ac:dyDescent="0.3">
      <c r="B707" s="8" t="str">
        <f t="shared" si="73"/>
        <v/>
      </c>
      <c r="C707" s="9" t="str">
        <f>IF(Pay_Num&lt;&gt;"",DATE(YEAR(C706)+VLOOKUP(Interval,LoanLookup[],4,FALSE),MONTH(C706)+VLOOKUP(Interval,LoanLookup[],2,FALSE),DAY(C706)+VLOOKUP(Interval,LoanLookup[],3,FALSE)),"")</f>
        <v/>
      </c>
      <c r="D707" s="11" t="str">
        <f t="shared" si="76"/>
        <v/>
      </c>
      <c r="E707" s="14" t="str">
        <f t="shared" si="75"/>
        <v/>
      </c>
      <c r="F707" s="83" t="e">
        <f t="shared" si="70"/>
        <v>#VALUE!</v>
      </c>
      <c r="G707" s="83"/>
      <c r="H707" s="11" t="e">
        <f t="shared" si="71"/>
        <v>#VALUE!</v>
      </c>
      <c r="I707" s="11" t="str">
        <f t="shared" si="74"/>
        <v/>
      </c>
      <c r="J707" s="10" t="str">
        <f>IF(Pay_Num&lt;&gt;"",Beg_Bal*(Interest_Rate/VLOOKUP(Interval,LoanLookup[],5,FALSE)),"")</f>
        <v/>
      </c>
      <c r="K707" s="11" t="e">
        <f t="shared" si="72"/>
        <v>#VALUE!</v>
      </c>
      <c r="L707" s="65">
        <f>SUM($J$13:$J707)</f>
        <v>0</v>
      </c>
      <c r="M707" s="65"/>
      <c r="N707" s="65"/>
      <c r="O707" s="4"/>
    </row>
    <row r="708" spans="2:15" ht="16.5" customHeight="1" x14ac:dyDescent="0.3">
      <c r="B708" s="8" t="str">
        <f t="shared" si="73"/>
        <v/>
      </c>
      <c r="C708" s="9" t="str">
        <f>IF(Pay_Num&lt;&gt;"",DATE(YEAR(C707)+VLOOKUP(Interval,LoanLookup[],4,FALSE),MONTH(C707)+VLOOKUP(Interval,LoanLookup[],2,FALSE),DAY(C707)+VLOOKUP(Interval,LoanLookup[],3,FALSE)),"")</f>
        <v/>
      </c>
      <c r="D708" s="11" t="str">
        <f t="shared" si="76"/>
        <v/>
      </c>
      <c r="E708" s="14" t="str">
        <f t="shared" si="75"/>
        <v/>
      </c>
      <c r="F708" s="83" t="e">
        <f t="shared" si="70"/>
        <v>#VALUE!</v>
      </c>
      <c r="G708" s="83"/>
      <c r="H708" s="11" t="e">
        <f t="shared" si="71"/>
        <v>#VALUE!</v>
      </c>
      <c r="I708" s="11" t="str">
        <f t="shared" si="74"/>
        <v/>
      </c>
      <c r="J708" s="10" t="str">
        <f>IF(Pay_Num&lt;&gt;"",Beg_Bal*(Interest_Rate/VLOOKUP(Interval,LoanLookup[],5,FALSE)),"")</f>
        <v/>
      </c>
      <c r="K708" s="11" t="e">
        <f t="shared" si="72"/>
        <v>#VALUE!</v>
      </c>
      <c r="L708" s="65">
        <f>SUM($J$13:$J708)</f>
        <v>0</v>
      </c>
      <c r="M708" s="65"/>
      <c r="N708" s="65"/>
      <c r="O708" s="4"/>
    </row>
    <row r="709" spans="2:15" ht="16.5" customHeight="1" x14ac:dyDescent="0.3">
      <c r="B709" s="8" t="str">
        <f t="shared" si="73"/>
        <v/>
      </c>
      <c r="C709" s="9" t="str">
        <f>IF(Pay_Num&lt;&gt;"",DATE(YEAR(C708)+VLOOKUP(Interval,LoanLookup[],4,FALSE),MONTH(C708)+VLOOKUP(Interval,LoanLookup[],2,FALSE),DAY(C708)+VLOOKUP(Interval,LoanLookup[],3,FALSE)),"")</f>
        <v/>
      </c>
      <c r="D709" s="11" t="str">
        <f t="shared" si="76"/>
        <v/>
      </c>
      <c r="E709" s="14" t="str">
        <f t="shared" si="75"/>
        <v/>
      </c>
      <c r="F709" s="83" t="e">
        <f t="shared" si="70"/>
        <v>#VALUE!</v>
      </c>
      <c r="G709" s="83"/>
      <c r="H709" s="11" t="e">
        <f t="shared" si="71"/>
        <v>#VALUE!</v>
      </c>
      <c r="I709" s="11" t="str">
        <f t="shared" si="74"/>
        <v/>
      </c>
      <c r="J709" s="10" t="str">
        <f>IF(Pay_Num&lt;&gt;"",Beg_Bal*(Interest_Rate/VLOOKUP(Interval,LoanLookup[],5,FALSE)),"")</f>
        <v/>
      </c>
      <c r="K709" s="11" t="e">
        <f t="shared" si="72"/>
        <v>#VALUE!</v>
      </c>
      <c r="L709" s="65">
        <f>SUM($J$13:$J709)</f>
        <v>0</v>
      </c>
      <c r="M709" s="65"/>
      <c r="N709" s="65"/>
      <c r="O709" s="4"/>
    </row>
    <row r="710" spans="2:15" ht="16.5" customHeight="1" x14ac:dyDescent="0.3">
      <c r="B710" s="8" t="str">
        <f t="shared" si="73"/>
        <v/>
      </c>
      <c r="C710" s="9" t="str">
        <f>IF(Pay_Num&lt;&gt;"",DATE(YEAR(C709)+VLOOKUP(Interval,LoanLookup[],4,FALSE),MONTH(C709)+VLOOKUP(Interval,LoanLookup[],2,FALSE),DAY(C709)+VLOOKUP(Interval,LoanLookup[],3,FALSE)),"")</f>
        <v/>
      </c>
      <c r="D710" s="11" t="str">
        <f t="shared" si="76"/>
        <v/>
      </c>
      <c r="E710" s="14" t="str">
        <f t="shared" si="75"/>
        <v/>
      </c>
      <c r="F710" s="83" t="e">
        <f t="shared" si="70"/>
        <v>#VALUE!</v>
      </c>
      <c r="G710" s="83"/>
      <c r="H710" s="11" t="e">
        <f t="shared" si="71"/>
        <v>#VALUE!</v>
      </c>
      <c r="I710" s="11" t="str">
        <f t="shared" si="74"/>
        <v/>
      </c>
      <c r="J710" s="10" t="str">
        <f>IF(Pay_Num&lt;&gt;"",Beg_Bal*(Interest_Rate/VLOOKUP(Interval,LoanLookup[],5,FALSE)),"")</f>
        <v/>
      </c>
      <c r="K710" s="11" t="e">
        <f t="shared" si="72"/>
        <v>#VALUE!</v>
      </c>
      <c r="L710" s="65">
        <f>SUM($J$13:$J710)</f>
        <v>0</v>
      </c>
      <c r="M710" s="65"/>
      <c r="N710" s="65"/>
      <c r="O710" s="4"/>
    </row>
    <row r="711" spans="2:15" ht="16.5" customHeight="1" x14ac:dyDescent="0.3">
      <c r="B711" s="8" t="str">
        <f t="shared" si="73"/>
        <v/>
      </c>
      <c r="C711" s="9" t="str">
        <f>IF(Pay_Num&lt;&gt;"",DATE(YEAR(C710)+VLOOKUP(Interval,LoanLookup[],4,FALSE),MONTH(C710)+VLOOKUP(Interval,LoanLookup[],2,FALSE),DAY(C710)+VLOOKUP(Interval,LoanLookup[],3,FALSE)),"")</f>
        <v/>
      </c>
      <c r="D711" s="11" t="str">
        <f t="shared" si="76"/>
        <v/>
      </c>
      <c r="E711" s="14" t="str">
        <f t="shared" si="75"/>
        <v/>
      </c>
      <c r="F711" s="83" t="e">
        <f t="shared" si="70"/>
        <v>#VALUE!</v>
      </c>
      <c r="G711" s="83"/>
      <c r="H711" s="11" t="e">
        <f t="shared" si="71"/>
        <v>#VALUE!</v>
      </c>
      <c r="I711" s="11" t="str">
        <f t="shared" si="74"/>
        <v/>
      </c>
      <c r="J711" s="10" t="str">
        <f>IF(Pay_Num&lt;&gt;"",Beg_Bal*(Interest_Rate/VLOOKUP(Interval,LoanLookup[],5,FALSE)),"")</f>
        <v/>
      </c>
      <c r="K711" s="11" t="e">
        <f t="shared" si="72"/>
        <v>#VALUE!</v>
      </c>
      <c r="L711" s="65">
        <f>SUM($J$13:$J711)</f>
        <v>0</v>
      </c>
      <c r="M711" s="65"/>
      <c r="N711" s="65"/>
      <c r="O711" s="4"/>
    </row>
    <row r="712" spans="2:15" ht="16.5" customHeight="1" x14ac:dyDescent="0.3">
      <c r="B712" s="8" t="str">
        <f t="shared" si="73"/>
        <v/>
      </c>
      <c r="C712" s="9" t="str">
        <f>IF(Pay_Num&lt;&gt;"",DATE(YEAR(C711)+VLOOKUP(Interval,LoanLookup[],4,FALSE),MONTH(C711)+VLOOKUP(Interval,LoanLookup[],2,FALSE),DAY(C711)+VLOOKUP(Interval,LoanLookup[],3,FALSE)),"")</f>
        <v/>
      </c>
      <c r="D712" s="11" t="str">
        <f t="shared" si="76"/>
        <v/>
      </c>
      <c r="E712" s="14" t="str">
        <f t="shared" si="75"/>
        <v/>
      </c>
      <c r="F712" s="83" t="e">
        <f t="shared" si="70"/>
        <v>#VALUE!</v>
      </c>
      <c r="G712" s="83"/>
      <c r="H712" s="11" t="e">
        <f t="shared" si="71"/>
        <v>#VALUE!</v>
      </c>
      <c r="I712" s="11" t="str">
        <f t="shared" si="74"/>
        <v/>
      </c>
      <c r="J712" s="10" t="str">
        <f>IF(Pay_Num&lt;&gt;"",Beg_Bal*(Interest_Rate/VLOOKUP(Interval,LoanLookup[],5,FALSE)),"")</f>
        <v/>
      </c>
      <c r="K712" s="11" t="e">
        <f t="shared" si="72"/>
        <v>#VALUE!</v>
      </c>
      <c r="L712" s="65">
        <f>SUM($J$13:$J712)</f>
        <v>0</v>
      </c>
      <c r="M712" s="65"/>
      <c r="N712" s="65"/>
      <c r="O712" s="4"/>
    </row>
    <row r="713" spans="2:15" ht="16.5" customHeight="1" x14ac:dyDescent="0.3">
      <c r="B713" s="8" t="str">
        <f t="shared" si="73"/>
        <v/>
      </c>
      <c r="C713" s="9" t="str">
        <f>IF(Pay_Num&lt;&gt;"",DATE(YEAR(C712)+VLOOKUP(Interval,LoanLookup[],4,FALSE),MONTH(C712)+VLOOKUP(Interval,LoanLookup[],2,FALSE),DAY(C712)+VLOOKUP(Interval,LoanLookup[],3,FALSE)),"")</f>
        <v/>
      </c>
      <c r="D713" s="11" t="str">
        <f t="shared" si="76"/>
        <v/>
      </c>
      <c r="E713" s="14" t="str">
        <f t="shared" si="75"/>
        <v/>
      </c>
      <c r="F713" s="83" t="e">
        <f t="shared" si="70"/>
        <v>#VALUE!</v>
      </c>
      <c r="G713" s="83"/>
      <c r="H713" s="11" t="e">
        <f t="shared" si="71"/>
        <v>#VALUE!</v>
      </c>
      <c r="I713" s="11" t="str">
        <f t="shared" si="74"/>
        <v/>
      </c>
      <c r="J713" s="10" t="str">
        <f>IF(Pay_Num&lt;&gt;"",Beg_Bal*(Interest_Rate/VLOOKUP(Interval,LoanLookup[],5,FALSE)),"")</f>
        <v/>
      </c>
      <c r="K713" s="11" t="e">
        <f t="shared" si="72"/>
        <v>#VALUE!</v>
      </c>
      <c r="L713" s="65">
        <f>SUM($J$13:$J713)</f>
        <v>0</v>
      </c>
      <c r="M713" s="65"/>
      <c r="N713" s="65"/>
      <c r="O713" s="4"/>
    </row>
    <row r="714" spans="2:15" ht="16.5" customHeight="1" x14ac:dyDescent="0.3">
      <c r="B714" s="8" t="str">
        <f t="shared" si="73"/>
        <v/>
      </c>
      <c r="C714" s="9" t="str">
        <f>IF(Pay_Num&lt;&gt;"",DATE(YEAR(C713)+VLOOKUP(Interval,LoanLookup[],4,FALSE),MONTH(C713)+VLOOKUP(Interval,LoanLookup[],2,FALSE),DAY(C713)+VLOOKUP(Interval,LoanLookup[],3,FALSE)),"")</f>
        <v/>
      </c>
      <c r="D714" s="11" t="str">
        <f t="shared" si="76"/>
        <v/>
      </c>
      <c r="E714" s="14" t="str">
        <f t="shared" si="75"/>
        <v/>
      </c>
      <c r="F714" s="83" t="e">
        <f t="shared" si="70"/>
        <v>#VALUE!</v>
      </c>
      <c r="G714" s="83"/>
      <c r="H714" s="11" t="e">
        <f t="shared" si="71"/>
        <v>#VALUE!</v>
      </c>
      <c r="I714" s="11" t="str">
        <f t="shared" si="74"/>
        <v/>
      </c>
      <c r="J714" s="10" t="str">
        <f>IF(Pay_Num&lt;&gt;"",Beg_Bal*(Interest_Rate/VLOOKUP(Interval,LoanLookup[],5,FALSE)),"")</f>
        <v/>
      </c>
      <c r="K714" s="11" t="e">
        <f t="shared" si="72"/>
        <v>#VALUE!</v>
      </c>
      <c r="L714" s="65">
        <f>SUM($J$13:$J714)</f>
        <v>0</v>
      </c>
      <c r="M714" s="65"/>
      <c r="N714" s="65"/>
      <c r="O714" s="4"/>
    </row>
    <row r="715" spans="2:15" ht="16.5" customHeight="1" x14ac:dyDescent="0.3">
      <c r="B715" s="8" t="str">
        <f t="shared" si="73"/>
        <v/>
      </c>
      <c r="C715" s="9" t="str">
        <f>IF(Pay_Num&lt;&gt;"",DATE(YEAR(C714)+VLOOKUP(Interval,LoanLookup[],4,FALSE),MONTH(C714)+VLOOKUP(Interval,LoanLookup[],2,FALSE),DAY(C714)+VLOOKUP(Interval,LoanLookup[],3,FALSE)),"")</f>
        <v/>
      </c>
      <c r="D715" s="11" t="str">
        <f t="shared" si="76"/>
        <v/>
      </c>
      <c r="E715" s="14" t="str">
        <f t="shared" si="75"/>
        <v/>
      </c>
      <c r="F715" s="83" t="e">
        <f t="shared" si="70"/>
        <v>#VALUE!</v>
      </c>
      <c r="G715" s="83"/>
      <c r="H715" s="11" t="e">
        <f t="shared" si="71"/>
        <v>#VALUE!</v>
      </c>
      <c r="I715" s="11" t="str">
        <f t="shared" si="74"/>
        <v/>
      </c>
      <c r="J715" s="10" t="str">
        <f>IF(Pay_Num&lt;&gt;"",Beg_Bal*(Interest_Rate/VLOOKUP(Interval,LoanLookup[],5,FALSE)),"")</f>
        <v/>
      </c>
      <c r="K715" s="11" t="e">
        <f t="shared" si="72"/>
        <v>#VALUE!</v>
      </c>
      <c r="L715" s="65">
        <f>SUM($J$13:$J715)</f>
        <v>0</v>
      </c>
      <c r="M715" s="65"/>
      <c r="N715" s="65"/>
      <c r="O715" s="4"/>
    </row>
    <row r="716" spans="2:15" ht="16.5" customHeight="1" x14ac:dyDescent="0.3">
      <c r="B716" s="8" t="str">
        <f t="shared" si="73"/>
        <v/>
      </c>
      <c r="C716" s="9" t="str">
        <f>IF(Pay_Num&lt;&gt;"",DATE(YEAR(C715)+VLOOKUP(Interval,LoanLookup[],4,FALSE),MONTH(C715)+VLOOKUP(Interval,LoanLookup[],2,FALSE),DAY(C715)+VLOOKUP(Interval,LoanLookup[],3,FALSE)),"")</f>
        <v/>
      </c>
      <c r="D716" s="11" t="str">
        <f t="shared" si="76"/>
        <v/>
      </c>
      <c r="E716" s="14" t="str">
        <f t="shared" si="75"/>
        <v/>
      </c>
      <c r="F716" s="83" t="e">
        <f t="shared" si="70"/>
        <v>#VALUE!</v>
      </c>
      <c r="G716" s="83"/>
      <c r="H716" s="11" t="e">
        <f t="shared" si="71"/>
        <v>#VALUE!</v>
      </c>
      <c r="I716" s="11" t="str">
        <f t="shared" si="74"/>
        <v/>
      </c>
      <c r="J716" s="10" t="str">
        <f>IF(Pay_Num&lt;&gt;"",Beg_Bal*(Interest_Rate/VLOOKUP(Interval,LoanLookup[],5,FALSE)),"")</f>
        <v/>
      </c>
      <c r="K716" s="11" t="e">
        <f t="shared" si="72"/>
        <v>#VALUE!</v>
      </c>
      <c r="L716" s="65">
        <f>SUM($J$13:$J716)</f>
        <v>0</v>
      </c>
      <c r="M716" s="65"/>
      <c r="N716" s="65"/>
      <c r="O716" s="4"/>
    </row>
    <row r="717" spans="2:15" ht="16.5" customHeight="1" x14ac:dyDescent="0.3">
      <c r="B717" s="8" t="str">
        <f t="shared" si="73"/>
        <v/>
      </c>
      <c r="C717" s="9" t="str">
        <f>IF(Pay_Num&lt;&gt;"",DATE(YEAR(C716)+VLOOKUP(Interval,LoanLookup[],4,FALSE),MONTH(C716)+VLOOKUP(Interval,LoanLookup[],2,FALSE),DAY(C716)+VLOOKUP(Interval,LoanLookup[],3,FALSE)),"")</f>
        <v/>
      </c>
      <c r="D717" s="11" t="str">
        <f t="shared" si="76"/>
        <v/>
      </c>
      <c r="E717" s="14" t="str">
        <f t="shared" si="75"/>
        <v/>
      </c>
      <c r="F717" s="83" t="e">
        <f t="shared" ref="F717:F732" si="77">IF(AND(Pay_Num&lt;&gt;"",Sched_Pay+Scheduled_Extra_Payments&lt;Beg_Bal),Scheduled_Extra_Payments,IF(AND(Pay_Num&lt;&gt;"",Beg_Bal-Sched_Pay&gt;0),Beg_Bal-Sched_Pay,IF(Pay_Num&lt;&gt;"",0,"")))</f>
        <v>#VALUE!</v>
      </c>
      <c r="G717" s="83"/>
      <c r="H717" s="11" t="e">
        <f t="shared" ref="H717:H732" si="78">IF(AND(Pay_Num&lt;&gt;"",Sched_Pay+Extra_Pay&lt;Beg_Bal),Sched_Pay+Extra_Pay,IF(Pay_Num&lt;&gt;"",Beg_Bal,""))</f>
        <v>#VALUE!</v>
      </c>
      <c r="I717" s="11" t="str">
        <f t="shared" si="74"/>
        <v/>
      </c>
      <c r="J717" s="10" t="str">
        <f>IF(Pay_Num&lt;&gt;"",Beg_Bal*(Interest_Rate/VLOOKUP(Interval,LoanLookup[],5,FALSE)),"")</f>
        <v/>
      </c>
      <c r="K717" s="11" t="e">
        <f t="shared" ref="K717:K732" si="79">IF(AND(Pay_Num&lt;&gt;"",Sched_Pay+Extra_Pay&lt;Beg_Bal),Beg_Bal-Princ,IF(Pay_Num&lt;&gt;"",0,""))</f>
        <v>#VALUE!</v>
      </c>
      <c r="L717" s="65">
        <f>SUM($J$13:$J717)</f>
        <v>0</v>
      </c>
      <c r="M717" s="65"/>
      <c r="N717" s="65"/>
      <c r="O717" s="4"/>
    </row>
    <row r="718" spans="2:15" ht="16.5" customHeight="1" x14ac:dyDescent="0.3">
      <c r="B718" s="8" t="str">
        <f t="shared" ref="B718:B732" si="80">IF(Values_Entered,B717+1,"")</f>
        <v/>
      </c>
      <c r="C718" s="9" t="str">
        <f>IF(Pay_Num&lt;&gt;"",DATE(YEAR(C717)+VLOOKUP(Interval,LoanLookup[],4,FALSE),MONTH(C717)+VLOOKUP(Interval,LoanLookup[],2,FALSE),DAY(C717)+VLOOKUP(Interval,LoanLookup[],3,FALSE)),"")</f>
        <v/>
      </c>
      <c r="D718" s="11" t="str">
        <f t="shared" si="76"/>
        <v/>
      </c>
      <c r="E718" s="14" t="str">
        <f t="shared" si="75"/>
        <v/>
      </c>
      <c r="F718" s="83" t="e">
        <f t="shared" si="77"/>
        <v>#VALUE!</v>
      </c>
      <c r="G718" s="83"/>
      <c r="H718" s="11" t="e">
        <f t="shared" si="78"/>
        <v>#VALUE!</v>
      </c>
      <c r="I718" s="11" t="str">
        <f t="shared" ref="I718:I732" si="81">IF(Pay_Num&lt;&gt;"",Total_Pay-Int,"")</f>
        <v/>
      </c>
      <c r="J718" s="10" t="str">
        <f>IF(Pay_Num&lt;&gt;"",Beg_Bal*(Interest_Rate/VLOOKUP(Interval,LoanLookup[],5,FALSE)),"")</f>
        <v/>
      </c>
      <c r="K718" s="11" t="e">
        <f t="shared" si="79"/>
        <v>#VALUE!</v>
      </c>
      <c r="L718" s="65">
        <f>SUM($J$13:$J718)</f>
        <v>0</v>
      </c>
      <c r="M718" s="65"/>
      <c r="N718" s="65"/>
      <c r="O718" s="4"/>
    </row>
    <row r="719" spans="2:15" ht="16.5" customHeight="1" x14ac:dyDescent="0.3">
      <c r="B719" s="8" t="str">
        <f t="shared" si="80"/>
        <v/>
      </c>
      <c r="C719" s="9" t="str">
        <f>IF(Pay_Num&lt;&gt;"",DATE(YEAR(C718)+VLOOKUP(Interval,LoanLookup[],4,FALSE),MONTH(C718)+VLOOKUP(Interval,LoanLookup[],2,FALSE),DAY(C718)+VLOOKUP(Interval,LoanLookup[],3,FALSE)),"")</f>
        <v/>
      </c>
      <c r="D719" s="11" t="str">
        <f t="shared" si="76"/>
        <v/>
      </c>
      <c r="E719" s="14" t="str">
        <f t="shared" ref="E719:E732" si="82">IF(Pay_Num&lt;&gt;"",Scheduled_Monthly_Payment,"")</f>
        <v/>
      </c>
      <c r="F719" s="83" t="e">
        <f t="shared" si="77"/>
        <v>#VALUE!</v>
      </c>
      <c r="G719" s="83"/>
      <c r="H719" s="11" t="e">
        <f t="shared" si="78"/>
        <v>#VALUE!</v>
      </c>
      <c r="I719" s="11" t="str">
        <f t="shared" si="81"/>
        <v/>
      </c>
      <c r="J719" s="10" t="str">
        <f>IF(Pay_Num&lt;&gt;"",Beg_Bal*(Interest_Rate/VLOOKUP(Interval,LoanLookup[],5,FALSE)),"")</f>
        <v/>
      </c>
      <c r="K719" s="11" t="e">
        <f t="shared" si="79"/>
        <v>#VALUE!</v>
      </c>
      <c r="L719" s="65">
        <f>SUM($J$13:$J719)</f>
        <v>0</v>
      </c>
      <c r="M719" s="65"/>
      <c r="N719" s="65"/>
      <c r="O719" s="4"/>
    </row>
    <row r="720" spans="2:15" ht="16.5" customHeight="1" x14ac:dyDescent="0.3">
      <c r="B720" s="8" t="str">
        <f t="shared" si="80"/>
        <v/>
      </c>
      <c r="C720" s="9" t="str">
        <f>IF(Pay_Num&lt;&gt;"",DATE(YEAR(C719)+VLOOKUP(Interval,LoanLookup[],4,FALSE),MONTH(C719)+VLOOKUP(Interval,LoanLookup[],2,FALSE),DAY(C719)+VLOOKUP(Interval,LoanLookup[],3,FALSE)),"")</f>
        <v/>
      </c>
      <c r="D720" s="11" t="str">
        <f t="shared" ref="D720:D732" si="83">IF(Pay_Num&lt;&gt;"",K719,"")</f>
        <v/>
      </c>
      <c r="E720" s="14" t="str">
        <f t="shared" si="82"/>
        <v/>
      </c>
      <c r="F720" s="83" t="e">
        <f t="shared" si="77"/>
        <v>#VALUE!</v>
      </c>
      <c r="G720" s="83"/>
      <c r="H720" s="11" t="e">
        <f t="shared" si="78"/>
        <v>#VALUE!</v>
      </c>
      <c r="I720" s="11" t="str">
        <f t="shared" si="81"/>
        <v/>
      </c>
      <c r="J720" s="10" t="str">
        <f>IF(Pay_Num&lt;&gt;"",Beg_Bal*(Interest_Rate/VLOOKUP(Interval,LoanLookup[],5,FALSE)),"")</f>
        <v/>
      </c>
      <c r="K720" s="11" t="e">
        <f t="shared" si="79"/>
        <v>#VALUE!</v>
      </c>
      <c r="L720" s="65">
        <f>SUM($J$13:$J720)</f>
        <v>0</v>
      </c>
      <c r="M720" s="65"/>
      <c r="N720" s="65"/>
      <c r="O720" s="4"/>
    </row>
    <row r="721" spans="2:15" ht="16.5" customHeight="1" x14ac:dyDescent="0.3">
      <c r="B721" s="8" t="str">
        <f t="shared" si="80"/>
        <v/>
      </c>
      <c r="C721" s="9" t="str">
        <f>IF(Pay_Num&lt;&gt;"",DATE(YEAR(C720)+VLOOKUP(Interval,LoanLookup[],4,FALSE),MONTH(C720)+VLOOKUP(Interval,LoanLookup[],2,FALSE),DAY(C720)+VLOOKUP(Interval,LoanLookup[],3,FALSE)),"")</f>
        <v/>
      </c>
      <c r="D721" s="11" t="str">
        <f t="shared" si="83"/>
        <v/>
      </c>
      <c r="E721" s="14" t="str">
        <f t="shared" si="82"/>
        <v/>
      </c>
      <c r="F721" s="83" t="e">
        <f t="shared" si="77"/>
        <v>#VALUE!</v>
      </c>
      <c r="G721" s="83"/>
      <c r="H721" s="11" t="e">
        <f t="shared" si="78"/>
        <v>#VALUE!</v>
      </c>
      <c r="I721" s="11" t="str">
        <f t="shared" si="81"/>
        <v/>
      </c>
      <c r="J721" s="10" t="str">
        <f>IF(Pay_Num&lt;&gt;"",Beg_Bal*(Interest_Rate/VLOOKUP(Interval,LoanLookup[],5,FALSE)),"")</f>
        <v/>
      </c>
      <c r="K721" s="11" t="e">
        <f t="shared" si="79"/>
        <v>#VALUE!</v>
      </c>
      <c r="L721" s="65">
        <f>SUM($J$13:$J721)</f>
        <v>0</v>
      </c>
      <c r="M721" s="65"/>
      <c r="N721" s="65"/>
      <c r="O721" s="4"/>
    </row>
    <row r="722" spans="2:15" ht="16.5" customHeight="1" x14ac:dyDescent="0.3">
      <c r="B722" s="8" t="str">
        <f t="shared" si="80"/>
        <v/>
      </c>
      <c r="C722" s="9" t="str">
        <f>IF(Pay_Num&lt;&gt;"",DATE(YEAR(C721)+VLOOKUP(Interval,LoanLookup[],4,FALSE),MONTH(C721)+VLOOKUP(Interval,LoanLookup[],2,FALSE),DAY(C721)+VLOOKUP(Interval,LoanLookup[],3,FALSE)),"")</f>
        <v/>
      </c>
      <c r="D722" s="11" t="str">
        <f t="shared" si="83"/>
        <v/>
      </c>
      <c r="E722" s="14" t="str">
        <f t="shared" si="82"/>
        <v/>
      </c>
      <c r="F722" s="83" t="e">
        <f t="shared" si="77"/>
        <v>#VALUE!</v>
      </c>
      <c r="G722" s="83"/>
      <c r="H722" s="11" t="e">
        <f t="shared" si="78"/>
        <v>#VALUE!</v>
      </c>
      <c r="I722" s="11" t="str">
        <f t="shared" si="81"/>
        <v/>
      </c>
      <c r="J722" s="10" t="str">
        <f>IF(Pay_Num&lt;&gt;"",Beg_Bal*(Interest_Rate/VLOOKUP(Interval,LoanLookup[],5,FALSE)),"")</f>
        <v/>
      </c>
      <c r="K722" s="11" t="e">
        <f t="shared" si="79"/>
        <v>#VALUE!</v>
      </c>
      <c r="L722" s="65">
        <f>SUM($J$13:$J722)</f>
        <v>0</v>
      </c>
      <c r="M722" s="65"/>
      <c r="N722" s="65"/>
      <c r="O722" s="4"/>
    </row>
    <row r="723" spans="2:15" ht="16.5" customHeight="1" x14ac:dyDescent="0.3">
      <c r="B723" s="8" t="str">
        <f t="shared" si="80"/>
        <v/>
      </c>
      <c r="C723" s="9" t="str">
        <f>IF(Pay_Num&lt;&gt;"",DATE(YEAR(C722)+VLOOKUP(Interval,LoanLookup[],4,FALSE),MONTH(C722)+VLOOKUP(Interval,LoanLookup[],2,FALSE),DAY(C722)+VLOOKUP(Interval,LoanLookup[],3,FALSE)),"")</f>
        <v/>
      </c>
      <c r="D723" s="11" t="str">
        <f t="shared" si="83"/>
        <v/>
      </c>
      <c r="E723" s="14" t="str">
        <f t="shared" si="82"/>
        <v/>
      </c>
      <c r="F723" s="83" t="e">
        <f t="shared" si="77"/>
        <v>#VALUE!</v>
      </c>
      <c r="G723" s="83"/>
      <c r="H723" s="11" t="e">
        <f t="shared" si="78"/>
        <v>#VALUE!</v>
      </c>
      <c r="I723" s="11" t="str">
        <f t="shared" si="81"/>
        <v/>
      </c>
      <c r="J723" s="10" t="str">
        <f>IF(Pay_Num&lt;&gt;"",Beg_Bal*(Interest_Rate/VLOOKUP(Interval,LoanLookup[],5,FALSE)),"")</f>
        <v/>
      </c>
      <c r="K723" s="11" t="e">
        <f t="shared" si="79"/>
        <v>#VALUE!</v>
      </c>
      <c r="L723" s="65">
        <f>SUM($J$13:$J723)</f>
        <v>0</v>
      </c>
      <c r="M723" s="65"/>
      <c r="N723" s="65"/>
      <c r="O723" s="4"/>
    </row>
    <row r="724" spans="2:15" ht="16.5" customHeight="1" x14ac:dyDescent="0.3">
      <c r="B724" s="8" t="str">
        <f t="shared" si="80"/>
        <v/>
      </c>
      <c r="C724" s="9" t="str">
        <f>IF(Pay_Num&lt;&gt;"",DATE(YEAR(C723)+VLOOKUP(Interval,LoanLookup[],4,FALSE),MONTH(C723)+VLOOKUP(Interval,LoanLookup[],2,FALSE),DAY(C723)+VLOOKUP(Interval,LoanLookup[],3,FALSE)),"")</f>
        <v/>
      </c>
      <c r="D724" s="11" t="str">
        <f t="shared" si="83"/>
        <v/>
      </c>
      <c r="E724" s="14" t="str">
        <f t="shared" si="82"/>
        <v/>
      </c>
      <c r="F724" s="83" t="e">
        <f t="shared" si="77"/>
        <v>#VALUE!</v>
      </c>
      <c r="G724" s="83"/>
      <c r="H724" s="11" t="e">
        <f t="shared" si="78"/>
        <v>#VALUE!</v>
      </c>
      <c r="I724" s="11" t="str">
        <f t="shared" si="81"/>
        <v/>
      </c>
      <c r="J724" s="10" t="str">
        <f>IF(Pay_Num&lt;&gt;"",Beg_Bal*(Interest_Rate/VLOOKUP(Interval,LoanLookup[],5,FALSE)),"")</f>
        <v/>
      </c>
      <c r="K724" s="11" t="e">
        <f t="shared" si="79"/>
        <v>#VALUE!</v>
      </c>
      <c r="L724" s="65">
        <f>SUM($J$13:$J724)</f>
        <v>0</v>
      </c>
      <c r="M724" s="65"/>
      <c r="N724" s="65"/>
      <c r="O724" s="4"/>
    </row>
    <row r="725" spans="2:15" ht="16.5" customHeight="1" x14ac:dyDescent="0.3">
      <c r="B725" s="8" t="str">
        <f t="shared" si="80"/>
        <v/>
      </c>
      <c r="C725" s="9" t="str">
        <f>IF(Pay_Num&lt;&gt;"",DATE(YEAR(C724)+VLOOKUP(Interval,LoanLookup[],4,FALSE),MONTH(C724)+VLOOKUP(Interval,LoanLookup[],2,FALSE),DAY(C724)+VLOOKUP(Interval,LoanLookup[],3,FALSE)),"")</f>
        <v/>
      </c>
      <c r="D725" s="11" t="str">
        <f t="shared" si="83"/>
        <v/>
      </c>
      <c r="E725" s="14" t="str">
        <f t="shared" si="82"/>
        <v/>
      </c>
      <c r="F725" s="83" t="e">
        <f t="shared" si="77"/>
        <v>#VALUE!</v>
      </c>
      <c r="G725" s="83"/>
      <c r="H725" s="11" t="e">
        <f t="shared" si="78"/>
        <v>#VALUE!</v>
      </c>
      <c r="I725" s="11" t="str">
        <f t="shared" si="81"/>
        <v/>
      </c>
      <c r="J725" s="10" t="str">
        <f>IF(Pay_Num&lt;&gt;"",Beg_Bal*(Interest_Rate/VLOOKUP(Interval,LoanLookup[],5,FALSE)),"")</f>
        <v/>
      </c>
      <c r="K725" s="11" t="e">
        <f t="shared" si="79"/>
        <v>#VALUE!</v>
      </c>
      <c r="L725" s="65">
        <f>SUM($J$13:$J725)</f>
        <v>0</v>
      </c>
      <c r="M725" s="65"/>
      <c r="N725" s="65"/>
      <c r="O725" s="4"/>
    </row>
    <row r="726" spans="2:15" ht="16.5" customHeight="1" x14ac:dyDescent="0.3">
      <c r="B726" s="8" t="str">
        <f t="shared" si="80"/>
        <v/>
      </c>
      <c r="C726" s="9" t="str">
        <f>IF(Pay_Num&lt;&gt;"",DATE(YEAR(C725)+VLOOKUP(Interval,LoanLookup[],4,FALSE),MONTH(C725)+VLOOKUP(Interval,LoanLookup[],2,FALSE),DAY(C725)+VLOOKUP(Interval,LoanLookup[],3,FALSE)),"")</f>
        <v/>
      </c>
      <c r="D726" s="11" t="str">
        <f t="shared" si="83"/>
        <v/>
      </c>
      <c r="E726" s="14" t="str">
        <f t="shared" si="82"/>
        <v/>
      </c>
      <c r="F726" s="83" t="e">
        <f t="shared" si="77"/>
        <v>#VALUE!</v>
      </c>
      <c r="G726" s="83"/>
      <c r="H726" s="11" t="e">
        <f t="shared" si="78"/>
        <v>#VALUE!</v>
      </c>
      <c r="I726" s="11" t="str">
        <f t="shared" si="81"/>
        <v/>
      </c>
      <c r="J726" s="10" t="str">
        <f>IF(Pay_Num&lt;&gt;"",Beg_Bal*(Interest_Rate/VLOOKUP(Interval,LoanLookup[],5,FALSE)),"")</f>
        <v/>
      </c>
      <c r="K726" s="11" t="e">
        <f t="shared" si="79"/>
        <v>#VALUE!</v>
      </c>
      <c r="L726" s="65">
        <f>SUM($J$13:$J726)</f>
        <v>0</v>
      </c>
      <c r="M726" s="65"/>
      <c r="N726" s="65"/>
      <c r="O726" s="4"/>
    </row>
    <row r="727" spans="2:15" ht="16.5" customHeight="1" x14ac:dyDescent="0.3">
      <c r="B727" s="8" t="str">
        <f t="shared" si="80"/>
        <v/>
      </c>
      <c r="C727" s="9" t="str">
        <f>IF(Pay_Num&lt;&gt;"",DATE(YEAR(C726)+VLOOKUP(Interval,LoanLookup[],4,FALSE),MONTH(C726)+VLOOKUP(Interval,LoanLookup[],2,FALSE),DAY(C726)+VLOOKUP(Interval,LoanLookup[],3,FALSE)),"")</f>
        <v/>
      </c>
      <c r="D727" s="11" t="str">
        <f t="shared" si="83"/>
        <v/>
      </c>
      <c r="E727" s="14" t="str">
        <f t="shared" si="82"/>
        <v/>
      </c>
      <c r="F727" s="83" t="e">
        <f t="shared" si="77"/>
        <v>#VALUE!</v>
      </c>
      <c r="G727" s="83"/>
      <c r="H727" s="11" t="e">
        <f t="shared" si="78"/>
        <v>#VALUE!</v>
      </c>
      <c r="I727" s="11" t="str">
        <f t="shared" si="81"/>
        <v/>
      </c>
      <c r="J727" s="10" t="str">
        <f>IF(Pay_Num&lt;&gt;"",Beg_Bal*(Interest_Rate/VLOOKUP(Interval,LoanLookup[],5,FALSE)),"")</f>
        <v/>
      </c>
      <c r="K727" s="11" t="e">
        <f t="shared" si="79"/>
        <v>#VALUE!</v>
      </c>
      <c r="L727" s="65">
        <f>SUM($J$13:$J727)</f>
        <v>0</v>
      </c>
      <c r="M727" s="65"/>
      <c r="N727" s="65"/>
      <c r="O727" s="4"/>
    </row>
    <row r="728" spans="2:15" ht="16.5" customHeight="1" x14ac:dyDescent="0.3">
      <c r="B728" s="8" t="str">
        <f t="shared" si="80"/>
        <v/>
      </c>
      <c r="C728" s="9" t="str">
        <f>IF(Pay_Num&lt;&gt;"",DATE(YEAR(C727)+VLOOKUP(Interval,LoanLookup[],4,FALSE),MONTH(C727)+VLOOKUP(Interval,LoanLookup[],2,FALSE),DAY(C727)+VLOOKUP(Interval,LoanLookup[],3,FALSE)),"")</f>
        <v/>
      </c>
      <c r="D728" s="11" t="str">
        <f t="shared" si="83"/>
        <v/>
      </c>
      <c r="E728" s="14" t="str">
        <f t="shared" si="82"/>
        <v/>
      </c>
      <c r="F728" s="83" t="e">
        <f t="shared" si="77"/>
        <v>#VALUE!</v>
      </c>
      <c r="G728" s="83"/>
      <c r="H728" s="11" t="e">
        <f t="shared" si="78"/>
        <v>#VALUE!</v>
      </c>
      <c r="I728" s="11" t="str">
        <f t="shared" si="81"/>
        <v/>
      </c>
      <c r="J728" s="10" t="str">
        <f>IF(Pay_Num&lt;&gt;"",Beg_Bal*(Interest_Rate/VLOOKUP(Interval,LoanLookup[],5,FALSE)),"")</f>
        <v/>
      </c>
      <c r="K728" s="11" t="e">
        <f t="shared" si="79"/>
        <v>#VALUE!</v>
      </c>
      <c r="L728" s="65">
        <f>SUM($J$13:$J728)</f>
        <v>0</v>
      </c>
      <c r="M728" s="65"/>
      <c r="N728" s="65"/>
      <c r="O728" s="4"/>
    </row>
    <row r="729" spans="2:15" ht="16.5" customHeight="1" x14ac:dyDescent="0.3">
      <c r="B729" s="8" t="str">
        <f t="shared" si="80"/>
        <v/>
      </c>
      <c r="C729" s="9" t="str">
        <f>IF(Pay_Num&lt;&gt;"",DATE(YEAR(C728)+VLOOKUP(Interval,LoanLookup[],4,FALSE),MONTH(C728)+VLOOKUP(Interval,LoanLookup[],2,FALSE),DAY(C728)+VLOOKUP(Interval,LoanLookup[],3,FALSE)),"")</f>
        <v/>
      </c>
      <c r="D729" s="11" t="str">
        <f t="shared" si="83"/>
        <v/>
      </c>
      <c r="E729" s="14" t="str">
        <f t="shared" si="82"/>
        <v/>
      </c>
      <c r="F729" s="83" t="e">
        <f t="shared" si="77"/>
        <v>#VALUE!</v>
      </c>
      <c r="G729" s="83"/>
      <c r="H729" s="11" t="e">
        <f t="shared" si="78"/>
        <v>#VALUE!</v>
      </c>
      <c r="I729" s="11" t="str">
        <f t="shared" si="81"/>
        <v/>
      </c>
      <c r="J729" s="10" t="str">
        <f>IF(Pay_Num&lt;&gt;"",Beg_Bal*(Interest_Rate/VLOOKUP(Interval,LoanLookup[],5,FALSE)),"")</f>
        <v/>
      </c>
      <c r="K729" s="11" t="e">
        <f t="shared" si="79"/>
        <v>#VALUE!</v>
      </c>
      <c r="L729" s="65">
        <f>SUM($J$13:$J729)</f>
        <v>0</v>
      </c>
      <c r="M729" s="65"/>
      <c r="N729" s="65"/>
      <c r="O729" s="4"/>
    </row>
    <row r="730" spans="2:15" ht="16.5" customHeight="1" x14ac:dyDescent="0.3">
      <c r="B730" s="8" t="str">
        <f t="shared" si="80"/>
        <v/>
      </c>
      <c r="C730" s="9" t="str">
        <f>IF(Pay_Num&lt;&gt;"",DATE(YEAR(C729)+VLOOKUP(Interval,LoanLookup[],4,FALSE),MONTH(C729)+VLOOKUP(Interval,LoanLookup[],2,FALSE),DAY(C729)+VLOOKUP(Interval,LoanLookup[],3,FALSE)),"")</f>
        <v/>
      </c>
      <c r="D730" s="11" t="str">
        <f t="shared" si="83"/>
        <v/>
      </c>
      <c r="E730" s="14" t="str">
        <f t="shared" si="82"/>
        <v/>
      </c>
      <c r="F730" s="83" t="e">
        <f t="shared" si="77"/>
        <v>#VALUE!</v>
      </c>
      <c r="G730" s="83"/>
      <c r="H730" s="11" t="e">
        <f t="shared" si="78"/>
        <v>#VALUE!</v>
      </c>
      <c r="I730" s="11" t="str">
        <f t="shared" si="81"/>
        <v/>
      </c>
      <c r="J730" s="10" t="str">
        <f>IF(Pay_Num&lt;&gt;"",Beg_Bal*(Interest_Rate/VLOOKUP(Interval,LoanLookup[],5,FALSE)),"")</f>
        <v/>
      </c>
      <c r="K730" s="11" t="e">
        <f t="shared" si="79"/>
        <v>#VALUE!</v>
      </c>
      <c r="L730" s="65">
        <f>SUM($J$13:$J730)</f>
        <v>0</v>
      </c>
      <c r="M730" s="65"/>
      <c r="N730" s="65"/>
      <c r="O730" s="4"/>
    </row>
    <row r="731" spans="2:15" ht="16.5" customHeight="1" x14ac:dyDescent="0.3">
      <c r="B731" s="8" t="str">
        <f t="shared" si="80"/>
        <v/>
      </c>
      <c r="C731" s="9" t="str">
        <f>IF(Pay_Num&lt;&gt;"",DATE(YEAR(C730)+VLOOKUP(Interval,LoanLookup[],4,FALSE),MONTH(C730)+VLOOKUP(Interval,LoanLookup[],2,FALSE),DAY(C730)+VLOOKUP(Interval,LoanLookup[],3,FALSE)),"")</f>
        <v/>
      </c>
      <c r="D731" s="11" t="str">
        <f t="shared" si="83"/>
        <v/>
      </c>
      <c r="E731" s="14" t="str">
        <f t="shared" si="82"/>
        <v/>
      </c>
      <c r="F731" s="83" t="e">
        <f t="shared" si="77"/>
        <v>#VALUE!</v>
      </c>
      <c r="G731" s="83"/>
      <c r="H731" s="11" t="e">
        <f t="shared" si="78"/>
        <v>#VALUE!</v>
      </c>
      <c r="I731" s="11" t="str">
        <f t="shared" si="81"/>
        <v/>
      </c>
      <c r="J731" s="10" t="str">
        <f>IF(Pay_Num&lt;&gt;"",Beg_Bal*(Interest_Rate/VLOOKUP(Interval,LoanLookup[],5,FALSE)),"")</f>
        <v/>
      </c>
      <c r="K731" s="11" t="e">
        <f t="shared" si="79"/>
        <v>#VALUE!</v>
      </c>
      <c r="L731" s="65">
        <f>SUM($J$13:$J731)</f>
        <v>0</v>
      </c>
      <c r="M731" s="65"/>
      <c r="N731" s="65"/>
      <c r="O731" s="4"/>
    </row>
    <row r="732" spans="2:15" ht="16.5" customHeight="1" x14ac:dyDescent="0.3">
      <c r="B732" s="8" t="str">
        <f t="shared" si="80"/>
        <v/>
      </c>
      <c r="C732" s="9" t="str">
        <f>IF(Pay_Num&lt;&gt;"",DATE(YEAR(C731)+VLOOKUP(Interval,LoanLookup[],4,FALSE),MONTH(C731)+VLOOKUP(Interval,LoanLookup[],2,FALSE),DAY(C731)+VLOOKUP(Interval,LoanLookup[],3,FALSE)),"")</f>
        <v/>
      </c>
      <c r="D732" s="11" t="str">
        <f t="shared" si="83"/>
        <v/>
      </c>
      <c r="E732" s="14" t="str">
        <f t="shared" si="82"/>
        <v/>
      </c>
      <c r="F732" s="83" t="e">
        <f t="shared" si="77"/>
        <v>#VALUE!</v>
      </c>
      <c r="G732" s="83"/>
      <c r="H732" s="11" t="e">
        <f t="shared" si="78"/>
        <v>#VALUE!</v>
      </c>
      <c r="I732" s="11" t="str">
        <f t="shared" si="81"/>
        <v/>
      </c>
      <c r="J732" s="10" t="str">
        <f>IF(Pay_Num&lt;&gt;"",Beg_Bal*(Interest_Rate/VLOOKUP(Interval,LoanLookup[],5,FALSE)),"")</f>
        <v/>
      </c>
      <c r="K732" s="11" t="e">
        <f t="shared" si="79"/>
        <v>#VALUE!</v>
      </c>
      <c r="L732" s="65"/>
      <c r="M732" s="65"/>
      <c r="N732" s="65"/>
    </row>
  </sheetData>
  <sheetProtection selectLockedCells="1"/>
  <mergeCells count="1455">
    <mergeCell ref="F732:G732"/>
    <mergeCell ref="F722:G722"/>
    <mergeCell ref="F723:G723"/>
    <mergeCell ref="F724:G724"/>
    <mergeCell ref="F725:G725"/>
    <mergeCell ref="F726:G726"/>
    <mergeCell ref="F727:G727"/>
    <mergeCell ref="F716:G716"/>
    <mergeCell ref="F717:G717"/>
    <mergeCell ref="F718:G718"/>
    <mergeCell ref="F719:G719"/>
    <mergeCell ref="F720:G720"/>
    <mergeCell ref="F721:G721"/>
    <mergeCell ref="F707:G707"/>
    <mergeCell ref="F708:G708"/>
    <mergeCell ref="F709:G709"/>
    <mergeCell ref="F682:G682"/>
    <mergeCell ref="F683:G683"/>
    <mergeCell ref="F684:G684"/>
    <mergeCell ref="F685:G685"/>
    <mergeCell ref="F710:G710"/>
    <mergeCell ref="F711:G711"/>
    <mergeCell ref="F712:G712"/>
    <mergeCell ref="F713:G713"/>
    <mergeCell ref="F714:G714"/>
    <mergeCell ref="F715:G715"/>
    <mergeCell ref="F704:G704"/>
    <mergeCell ref="F705:G705"/>
    <mergeCell ref="F706:G706"/>
    <mergeCell ref="F728:G728"/>
    <mergeCell ref="F729:G729"/>
    <mergeCell ref="F730:G730"/>
    <mergeCell ref="F731:G731"/>
    <mergeCell ref="F698:G698"/>
    <mergeCell ref="F699:G699"/>
    <mergeCell ref="F700:G700"/>
    <mergeCell ref="F701:G701"/>
    <mergeCell ref="F702:G702"/>
    <mergeCell ref="F703:G703"/>
    <mergeCell ref="F674:G674"/>
    <mergeCell ref="F675:G675"/>
    <mergeCell ref="F676:G676"/>
    <mergeCell ref="F677:G677"/>
    <mergeCell ref="F678:G678"/>
    <mergeCell ref="F679:G679"/>
    <mergeCell ref="F668:G668"/>
    <mergeCell ref="F669:G669"/>
    <mergeCell ref="F670:G670"/>
    <mergeCell ref="F671:G671"/>
    <mergeCell ref="F672:G672"/>
    <mergeCell ref="F673:G673"/>
    <mergeCell ref="F692:G692"/>
    <mergeCell ref="F693:G693"/>
    <mergeCell ref="F694:G694"/>
    <mergeCell ref="F695:G695"/>
    <mergeCell ref="F696:G696"/>
    <mergeCell ref="F697:G697"/>
    <mergeCell ref="F686:G686"/>
    <mergeCell ref="F687:G687"/>
    <mergeCell ref="F688:G688"/>
    <mergeCell ref="F689:G689"/>
    <mergeCell ref="F690:G690"/>
    <mergeCell ref="F691:G691"/>
    <mergeCell ref="F680:G680"/>
    <mergeCell ref="F681:G681"/>
    <mergeCell ref="F662:G662"/>
    <mergeCell ref="F663:G663"/>
    <mergeCell ref="F664:G664"/>
    <mergeCell ref="F665:G665"/>
    <mergeCell ref="F666:G666"/>
    <mergeCell ref="F667:G667"/>
    <mergeCell ref="F656:G656"/>
    <mergeCell ref="F657:G657"/>
    <mergeCell ref="F658:G658"/>
    <mergeCell ref="F659:G659"/>
    <mergeCell ref="F660:G660"/>
    <mergeCell ref="F661:G661"/>
    <mergeCell ref="F650:G650"/>
    <mergeCell ref="F651:G651"/>
    <mergeCell ref="F652:G652"/>
    <mergeCell ref="F653:G653"/>
    <mergeCell ref="F654:G654"/>
    <mergeCell ref="F655:G655"/>
    <mergeCell ref="F644:G644"/>
    <mergeCell ref="F645:G645"/>
    <mergeCell ref="F646:G646"/>
    <mergeCell ref="F647:G647"/>
    <mergeCell ref="F648:G648"/>
    <mergeCell ref="F649:G649"/>
    <mergeCell ref="F638:G638"/>
    <mergeCell ref="F639:G639"/>
    <mergeCell ref="F640:G640"/>
    <mergeCell ref="F641:G641"/>
    <mergeCell ref="F642:G642"/>
    <mergeCell ref="F643:G643"/>
    <mergeCell ref="F632:G632"/>
    <mergeCell ref="F633:G633"/>
    <mergeCell ref="F634:G634"/>
    <mergeCell ref="F635:G635"/>
    <mergeCell ref="F636:G636"/>
    <mergeCell ref="F637:G637"/>
    <mergeCell ref="F626:G626"/>
    <mergeCell ref="F627:G627"/>
    <mergeCell ref="F628:G628"/>
    <mergeCell ref="F629:G629"/>
    <mergeCell ref="F630:G630"/>
    <mergeCell ref="F631:G631"/>
    <mergeCell ref="F620:G620"/>
    <mergeCell ref="F621:G621"/>
    <mergeCell ref="F622:G622"/>
    <mergeCell ref="F623:G623"/>
    <mergeCell ref="F624:G624"/>
    <mergeCell ref="F625:G625"/>
    <mergeCell ref="F614:G614"/>
    <mergeCell ref="F615:G615"/>
    <mergeCell ref="F616:G616"/>
    <mergeCell ref="F617:G617"/>
    <mergeCell ref="F618:G618"/>
    <mergeCell ref="F619:G619"/>
    <mergeCell ref="F608:G608"/>
    <mergeCell ref="F609:G609"/>
    <mergeCell ref="F610:G610"/>
    <mergeCell ref="F611:G611"/>
    <mergeCell ref="F612:G612"/>
    <mergeCell ref="F613:G613"/>
    <mergeCell ref="F602:G602"/>
    <mergeCell ref="F603:G603"/>
    <mergeCell ref="F604:G604"/>
    <mergeCell ref="F605:G605"/>
    <mergeCell ref="F606:G606"/>
    <mergeCell ref="F607:G607"/>
    <mergeCell ref="F596:G596"/>
    <mergeCell ref="F597:G597"/>
    <mergeCell ref="F598:G598"/>
    <mergeCell ref="F599:G599"/>
    <mergeCell ref="F600:G600"/>
    <mergeCell ref="F601:G601"/>
    <mergeCell ref="F590:G590"/>
    <mergeCell ref="F591:G591"/>
    <mergeCell ref="F592:G592"/>
    <mergeCell ref="F593:G593"/>
    <mergeCell ref="F594:G594"/>
    <mergeCell ref="F595:G595"/>
    <mergeCell ref="F584:G584"/>
    <mergeCell ref="F585:G585"/>
    <mergeCell ref="F586:G586"/>
    <mergeCell ref="F587:G587"/>
    <mergeCell ref="F588:G588"/>
    <mergeCell ref="F589:G589"/>
    <mergeCell ref="F578:G578"/>
    <mergeCell ref="F579:G579"/>
    <mergeCell ref="F580:G580"/>
    <mergeCell ref="F581:G581"/>
    <mergeCell ref="F582:G582"/>
    <mergeCell ref="F583:G583"/>
    <mergeCell ref="F572:G572"/>
    <mergeCell ref="F573:G573"/>
    <mergeCell ref="F574:G574"/>
    <mergeCell ref="F575:G575"/>
    <mergeCell ref="F576:G576"/>
    <mergeCell ref="F577:G577"/>
    <mergeCell ref="F566:G566"/>
    <mergeCell ref="F567:G567"/>
    <mergeCell ref="F568:G568"/>
    <mergeCell ref="F569:G569"/>
    <mergeCell ref="F570:G570"/>
    <mergeCell ref="F571:G571"/>
    <mergeCell ref="F560:G560"/>
    <mergeCell ref="F561:G561"/>
    <mergeCell ref="F562:G562"/>
    <mergeCell ref="F563:G563"/>
    <mergeCell ref="F564:G564"/>
    <mergeCell ref="F565:G565"/>
    <mergeCell ref="F554:G554"/>
    <mergeCell ref="F555:G555"/>
    <mergeCell ref="F556:G556"/>
    <mergeCell ref="F557:G557"/>
    <mergeCell ref="F558:G558"/>
    <mergeCell ref="F559:G559"/>
    <mergeCell ref="F548:G548"/>
    <mergeCell ref="F549:G549"/>
    <mergeCell ref="F550:G550"/>
    <mergeCell ref="F551:G551"/>
    <mergeCell ref="F552:G552"/>
    <mergeCell ref="F553:G553"/>
    <mergeCell ref="F542:G542"/>
    <mergeCell ref="F543:G543"/>
    <mergeCell ref="F544:G544"/>
    <mergeCell ref="F545:G545"/>
    <mergeCell ref="F546:G546"/>
    <mergeCell ref="F547:G547"/>
    <mergeCell ref="F536:G536"/>
    <mergeCell ref="F537:G537"/>
    <mergeCell ref="F538:G538"/>
    <mergeCell ref="F539:G539"/>
    <mergeCell ref="F540:G540"/>
    <mergeCell ref="F541:G541"/>
    <mergeCell ref="F530:G530"/>
    <mergeCell ref="F531:G531"/>
    <mergeCell ref="F532:G532"/>
    <mergeCell ref="F533:G533"/>
    <mergeCell ref="F534:G534"/>
    <mergeCell ref="F535:G535"/>
    <mergeCell ref="F524:G524"/>
    <mergeCell ref="F525:G525"/>
    <mergeCell ref="F526:G526"/>
    <mergeCell ref="F527:G527"/>
    <mergeCell ref="F528:G528"/>
    <mergeCell ref="F529:G529"/>
    <mergeCell ref="F518:G518"/>
    <mergeCell ref="F519:G519"/>
    <mergeCell ref="F520:G520"/>
    <mergeCell ref="F521:G521"/>
    <mergeCell ref="F522:G522"/>
    <mergeCell ref="F523:G523"/>
    <mergeCell ref="F512:G512"/>
    <mergeCell ref="F513:G513"/>
    <mergeCell ref="F514:G514"/>
    <mergeCell ref="F515:G515"/>
    <mergeCell ref="F516:G516"/>
    <mergeCell ref="F517:G517"/>
    <mergeCell ref="F506:G506"/>
    <mergeCell ref="F507:G507"/>
    <mergeCell ref="F508:G508"/>
    <mergeCell ref="F509:G509"/>
    <mergeCell ref="F510:G510"/>
    <mergeCell ref="F511:G511"/>
    <mergeCell ref="F500:G500"/>
    <mergeCell ref="F501:G501"/>
    <mergeCell ref="F502:G502"/>
    <mergeCell ref="F503:G503"/>
    <mergeCell ref="F504:G504"/>
    <mergeCell ref="F505:G505"/>
    <mergeCell ref="F494:G494"/>
    <mergeCell ref="F495:G495"/>
    <mergeCell ref="F496:G496"/>
    <mergeCell ref="F497:G497"/>
    <mergeCell ref="F498:G498"/>
    <mergeCell ref="F499:G499"/>
    <mergeCell ref="F488:G488"/>
    <mergeCell ref="F489:G489"/>
    <mergeCell ref="F490:G490"/>
    <mergeCell ref="F491:G491"/>
    <mergeCell ref="F492:G492"/>
    <mergeCell ref="F493:G493"/>
    <mergeCell ref="F482:G482"/>
    <mergeCell ref="F483:G483"/>
    <mergeCell ref="F484:G484"/>
    <mergeCell ref="F485:G485"/>
    <mergeCell ref="F486:G486"/>
    <mergeCell ref="F487:G487"/>
    <mergeCell ref="F476:G476"/>
    <mergeCell ref="F477:G477"/>
    <mergeCell ref="F478:G478"/>
    <mergeCell ref="F479:G479"/>
    <mergeCell ref="F480:G480"/>
    <mergeCell ref="F481:G481"/>
    <mergeCell ref="F470:G470"/>
    <mergeCell ref="F471:G471"/>
    <mergeCell ref="F472:G472"/>
    <mergeCell ref="F473:G473"/>
    <mergeCell ref="F474:G474"/>
    <mergeCell ref="F475:G475"/>
    <mergeCell ref="F464:G464"/>
    <mergeCell ref="F465:G465"/>
    <mergeCell ref="F466:G466"/>
    <mergeCell ref="F467:G467"/>
    <mergeCell ref="F468:G468"/>
    <mergeCell ref="F469:G469"/>
    <mergeCell ref="F458:G458"/>
    <mergeCell ref="F459:G459"/>
    <mergeCell ref="F460:G460"/>
    <mergeCell ref="F461:G461"/>
    <mergeCell ref="F462:G462"/>
    <mergeCell ref="F463:G463"/>
    <mergeCell ref="F452:G452"/>
    <mergeCell ref="F453:G453"/>
    <mergeCell ref="F454:G454"/>
    <mergeCell ref="F455:G455"/>
    <mergeCell ref="F456:G456"/>
    <mergeCell ref="F457:G457"/>
    <mergeCell ref="F446:G446"/>
    <mergeCell ref="F447:G447"/>
    <mergeCell ref="F448:G448"/>
    <mergeCell ref="F449:G449"/>
    <mergeCell ref="F450:G450"/>
    <mergeCell ref="F451:G451"/>
    <mergeCell ref="F440:G440"/>
    <mergeCell ref="F441:G441"/>
    <mergeCell ref="F442:G442"/>
    <mergeCell ref="F443:G443"/>
    <mergeCell ref="F444:G444"/>
    <mergeCell ref="F445:G445"/>
    <mergeCell ref="F434:G434"/>
    <mergeCell ref="F435:G435"/>
    <mergeCell ref="F436:G436"/>
    <mergeCell ref="F437:G437"/>
    <mergeCell ref="F438:G438"/>
    <mergeCell ref="F439:G439"/>
    <mergeCell ref="F428:G428"/>
    <mergeCell ref="F429:G429"/>
    <mergeCell ref="F430:G430"/>
    <mergeCell ref="F431:G431"/>
    <mergeCell ref="F432:G432"/>
    <mergeCell ref="F433:G433"/>
    <mergeCell ref="F422:G422"/>
    <mergeCell ref="F423:G423"/>
    <mergeCell ref="F424:G424"/>
    <mergeCell ref="F425:G425"/>
    <mergeCell ref="F426:G426"/>
    <mergeCell ref="F427:G427"/>
    <mergeCell ref="F416:G416"/>
    <mergeCell ref="F417:G417"/>
    <mergeCell ref="F418:G418"/>
    <mergeCell ref="F419:G419"/>
    <mergeCell ref="F420:G420"/>
    <mergeCell ref="F421:G421"/>
    <mergeCell ref="F410:G410"/>
    <mergeCell ref="F411:G411"/>
    <mergeCell ref="F412:G412"/>
    <mergeCell ref="F413:G413"/>
    <mergeCell ref="F414:G414"/>
    <mergeCell ref="F415:G415"/>
    <mergeCell ref="F404:G404"/>
    <mergeCell ref="F405:G405"/>
    <mergeCell ref="F406:G406"/>
    <mergeCell ref="F407:G407"/>
    <mergeCell ref="F408:G408"/>
    <mergeCell ref="F409:G409"/>
    <mergeCell ref="F398:G398"/>
    <mergeCell ref="F399:G399"/>
    <mergeCell ref="F400:G400"/>
    <mergeCell ref="F401:G401"/>
    <mergeCell ref="F402:G402"/>
    <mergeCell ref="F403:G403"/>
    <mergeCell ref="F392:G392"/>
    <mergeCell ref="F393:G393"/>
    <mergeCell ref="F394:G394"/>
    <mergeCell ref="F395:G395"/>
    <mergeCell ref="F396:G396"/>
    <mergeCell ref="F397:G397"/>
    <mergeCell ref="F386:G386"/>
    <mergeCell ref="F387:G387"/>
    <mergeCell ref="F388:G388"/>
    <mergeCell ref="F389:G389"/>
    <mergeCell ref="F390:G390"/>
    <mergeCell ref="F391:G391"/>
    <mergeCell ref="F380:G380"/>
    <mergeCell ref="F381:G381"/>
    <mergeCell ref="F382:G382"/>
    <mergeCell ref="F383:G383"/>
    <mergeCell ref="F384:G384"/>
    <mergeCell ref="F385:G385"/>
    <mergeCell ref="F374:G374"/>
    <mergeCell ref="F375:G375"/>
    <mergeCell ref="F376:G376"/>
    <mergeCell ref="F377:G377"/>
    <mergeCell ref="F378:G378"/>
    <mergeCell ref="F379:G379"/>
    <mergeCell ref="F368:G368"/>
    <mergeCell ref="F369:G369"/>
    <mergeCell ref="F370:G370"/>
    <mergeCell ref="F371:G371"/>
    <mergeCell ref="F372:G372"/>
    <mergeCell ref="F373:G373"/>
    <mergeCell ref="F362:G362"/>
    <mergeCell ref="F363:G363"/>
    <mergeCell ref="F364:G364"/>
    <mergeCell ref="F365:G365"/>
    <mergeCell ref="F366:G366"/>
    <mergeCell ref="F367:G367"/>
    <mergeCell ref="F356:G356"/>
    <mergeCell ref="F357:G357"/>
    <mergeCell ref="F358:G358"/>
    <mergeCell ref="F359:G359"/>
    <mergeCell ref="F360:G360"/>
    <mergeCell ref="F361:G361"/>
    <mergeCell ref="F350:G350"/>
    <mergeCell ref="F351:G351"/>
    <mergeCell ref="F352:G352"/>
    <mergeCell ref="F353:G353"/>
    <mergeCell ref="F354:G354"/>
    <mergeCell ref="F355:G355"/>
    <mergeCell ref="F344:G344"/>
    <mergeCell ref="F345:G345"/>
    <mergeCell ref="F346:G346"/>
    <mergeCell ref="F347:G347"/>
    <mergeCell ref="F348:G348"/>
    <mergeCell ref="F349:G349"/>
    <mergeCell ref="F338:G338"/>
    <mergeCell ref="F339:G339"/>
    <mergeCell ref="F340:G340"/>
    <mergeCell ref="F341:G341"/>
    <mergeCell ref="F342:G342"/>
    <mergeCell ref="F343:G343"/>
    <mergeCell ref="F332:G332"/>
    <mergeCell ref="F333:G333"/>
    <mergeCell ref="F334:G334"/>
    <mergeCell ref="F335:G335"/>
    <mergeCell ref="F336:G336"/>
    <mergeCell ref="F337:G337"/>
    <mergeCell ref="F326:G326"/>
    <mergeCell ref="F327:G327"/>
    <mergeCell ref="F328:G328"/>
    <mergeCell ref="F329:G329"/>
    <mergeCell ref="F330:G330"/>
    <mergeCell ref="F331:G331"/>
    <mergeCell ref="F320:G320"/>
    <mergeCell ref="F321:G321"/>
    <mergeCell ref="F322:G322"/>
    <mergeCell ref="F323:G323"/>
    <mergeCell ref="F324:G324"/>
    <mergeCell ref="F325:G325"/>
    <mergeCell ref="F314:G314"/>
    <mergeCell ref="F315:G315"/>
    <mergeCell ref="F316:G316"/>
    <mergeCell ref="F317:G317"/>
    <mergeCell ref="F318:G318"/>
    <mergeCell ref="F319:G319"/>
    <mergeCell ref="F308:G308"/>
    <mergeCell ref="F309:G309"/>
    <mergeCell ref="F310:G310"/>
    <mergeCell ref="F311:G311"/>
    <mergeCell ref="F312:G312"/>
    <mergeCell ref="F313:G313"/>
    <mergeCell ref="F302:G302"/>
    <mergeCell ref="F303:G303"/>
    <mergeCell ref="F304:G304"/>
    <mergeCell ref="F305:G305"/>
    <mergeCell ref="F306:G306"/>
    <mergeCell ref="F307:G307"/>
    <mergeCell ref="F296:G296"/>
    <mergeCell ref="F297:G297"/>
    <mergeCell ref="F298:G298"/>
    <mergeCell ref="F299:G299"/>
    <mergeCell ref="F300:G300"/>
    <mergeCell ref="F301:G301"/>
    <mergeCell ref="F290:G290"/>
    <mergeCell ref="F291:G291"/>
    <mergeCell ref="F292:G292"/>
    <mergeCell ref="F293:G293"/>
    <mergeCell ref="F294:G294"/>
    <mergeCell ref="F295:G295"/>
    <mergeCell ref="F284:G284"/>
    <mergeCell ref="F285:G285"/>
    <mergeCell ref="F286:G286"/>
    <mergeCell ref="F287:G287"/>
    <mergeCell ref="F288:G288"/>
    <mergeCell ref="F289:G289"/>
    <mergeCell ref="F278:G278"/>
    <mergeCell ref="F279:G279"/>
    <mergeCell ref="F280:G280"/>
    <mergeCell ref="F281:G281"/>
    <mergeCell ref="F282:G282"/>
    <mergeCell ref="F283:G283"/>
    <mergeCell ref="F272:G272"/>
    <mergeCell ref="F273:G273"/>
    <mergeCell ref="F274:G274"/>
    <mergeCell ref="F275:G275"/>
    <mergeCell ref="F276:G276"/>
    <mergeCell ref="F277:G277"/>
    <mergeCell ref="F266:G266"/>
    <mergeCell ref="F267:G267"/>
    <mergeCell ref="F268:G268"/>
    <mergeCell ref="F269:G269"/>
    <mergeCell ref="F270:G270"/>
    <mergeCell ref="F271:G271"/>
    <mergeCell ref="F260:G260"/>
    <mergeCell ref="F261:G261"/>
    <mergeCell ref="F262:G262"/>
    <mergeCell ref="F263:G263"/>
    <mergeCell ref="F264:G264"/>
    <mergeCell ref="F265:G265"/>
    <mergeCell ref="F254:G254"/>
    <mergeCell ref="F255:G255"/>
    <mergeCell ref="F256:G256"/>
    <mergeCell ref="F257:G257"/>
    <mergeCell ref="F258:G258"/>
    <mergeCell ref="F259:G259"/>
    <mergeCell ref="F248:G248"/>
    <mergeCell ref="F249:G249"/>
    <mergeCell ref="F250:G250"/>
    <mergeCell ref="F251:G251"/>
    <mergeCell ref="F252:G252"/>
    <mergeCell ref="F253:G253"/>
    <mergeCell ref="F242:G242"/>
    <mergeCell ref="F243:G243"/>
    <mergeCell ref="F244:G244"/>
    <mergeCell ref="F245:G245"/>
    <mergeCell ref="F246:G246"/>
    <mergeCell ref="F247:G247"/>
    <mergeCell ref="F236:G236"/>
    <mergeCell ref="F237:G237"/>
    <mergeCell ref="F238:G238"/>
    <mergeCell ref="F239:G239"/>
    <mergeCell ref="F240:G240"/>
    <mergeCell ref="F241:G241"/>
    <mergeCell ref="F230:G230"/>
    <mergeCell ref="F231:G231"/>
    <mergeCell ref="F232:G232"/>
    <mergeCell ref="F233:G233"/>
    <mergeCell ref="F234:G234"/>
    <mergeCell ref="F235:G235"/>
    <mergeCell ref="F224:G224"/>
    <mergeCell ref="F225:G225"/>
    <mergeCell ref="F226:G226"/>
    <mergeCell ref="F227:G227"/>
    <mergeCell ref="F228:G228"/>
    <mergeCell ref="F229:G229"/>
    <mergeCell ref="F218:G218"/>
    <mergeCell ref="F219:G219"/>
    <mergeCell ref="F220:G220"/>
    <mergeCell ref="F221:G221"/>
    <mergeCell ref="F222:G222"/>
    <mergeCell ref="F223:G223"/>
    <mergeCell ref="F212:G212"/>
    <mergeCell ref="F213:G213"/>
    <mergeCell ref="F214:G214"/>
    <mergeCell ref="F215:G215"/>
    <mergeCell ref="F216:G216"/>
    <mergeCell ref="F217:G217"/>
    <mergeCell ref="F206:G206"/>
    <mergeCell ref="F207:G207"/>
    <mergeCell ref="F208:G208"/>
    <mergeCell ref="F209:G209"/>
    <mergeCell ref="F210:G210"/>
    <mergeCell ref="F211:G211"/>
    <mergeCell ref="F200:G200"/>
    <mergeCell ref="F201:G201"/>
    <mergeCell ref="F202:G202"/>
    <mergeCell ref="F203:G203"/>
    <mergeCell ref="F204:G204"/>
    <mergeCell ref="F205:G205"/>
    <mergeCell ref="F194:G194"/>
    <mergeCell ref="F195:G195"/>
    <mergeCell ref="F196:G196"/>
    <mergeCell ref="F197:G197"/>
    <mergeCell ref="F198:G198"/>
    <mergeCell ref="F199:G199"/>
    <mergeCell ref="F188:G188"/>
    <mergeCell ref="F189:G189"/>
    <mergeCell ref="F190:G190"/>
    <mergeCell ref="F191:G191"/>
    <mergeCell ref="F192:G192"/>
    <mergeCell ref="F193:G193"/>
    <mergeCell ref="F182:G182"/>
    <mergeCell ref="F183:G183"/>
    <mergeCell ref="F184:G184"/>
    <mergeCell ref="F185:G185"/>
    <mergeCell ref="F186:G186"/>
    <mergeCell ref="F187:G187"/>
    <mergeCell ref="F176:G176"/>
    <mergeCell ref="F177:G177"/>
    <mergeCell ref="F178:G178"/>
    <mergeCell ref="F179:G179"/>
    <mergeCell ref="F180:G180"/>
    <mergeCell ref="F181:G181"/>
    <mergeCell ref="F170:G170"/>
    <mergeCell ref="F171:G171"/>
    <mergeCell ref="F172:G172"/>
    <mergeCell ref="F173:G173"/>
    <mergeCell ref="F174:G174"/>
    <mergeCell ref="F175:G175"/>
    <mergeCell ref="F164:G164"/>
    <mergeCell ref="F165:G165"/>
    <mergeCell ref="F166:G166"/>
    <mergeCell ref="F167:G167"/>
    <mergeCell ref="F168:G168"/>
    <mergeCell ref="F169:G169"/>
    <mergeCell ref="F158:G158"/>
    <mergeCell ref="F159:G159"/>
    <mergeCell ref="F160:G160"/>
    <mergeCell ref="F161:G161"/>
    <mergeCell ref="F162:G162"/>
    <mergeCell ref="F163:G163"/>
    <mergeCell ref="F152:G152"/>
    <mergeCell ref="F153:G153"/>
    <mergeCell ref="F154:G154"/>
    <mergeCell ref="F155:G155"/>
    <mergeCell ref="F156:G156"/>
    <mergeCell ref="F157:G157"/>
    <mergeCell ref="F146:G146"/>
    <mergeCell ref="F147:G147"/>
    <mergeCell ref="F148:G148"/>
    <mergeCell ref="F149:G149"/>
    <mergeCell ref="F150:G150"/>
    <mergeCell ref="F151:G151"/>
    <mergeCell ref="F140:G140"/>
    <mergeCell ref="F141:G141"/>
    <mergeCell ref="F142:G142"/>
    <mergeCell ref="F143:G143"/>
    <mergeCell ref="F144:G144"/>
    <mergeCell ref="F145:G145"/>
    <mergeCell ref="F134:G134"/>
    <mergeCell ref="F135:G135"/>
    <mergeCell ref="F136:G136"/>
    <mergeCell ref="F137:G137"/>
    <mergeCell ref="F138:G138"/>
    <mergeCell ref="F139:G139"/>
    <mergeCell ref="F128:G128"/>
    <mergeCell ref="F129:G129"/>
    <mergeCell ref="F130:G130"/>
    <mergeCell ref="F131:G131"/>
    <mergeCell ref="F132:G132"/>
    <mergeCell ref="F133:G133"/>
    <mergeCell ref="F122:G122"/>
    <mergeCell ref="F123:G123"/>
    <mergeCell ref="F124:G124"/>
    <mergeCell ref="F125:G125"/>
    <mergeCell ref="F126:G126"/>
    <mergeCell ref="F127:G127"/>
    <mergeCell ref="F116:G116"/>
    <mergeCell ref="F117:G117"/>
    <mergeCell ref="F118:G118"/>
    <mergeCell ref="F119:G119"/>
    <mergeCell ref="F120:G120"/>
    <mergeCell ref="F121:G121"/>
    <mergeCell ref="F110:G110"/>
    <mergeCell ref="F111:G111"/>
    <mergeCell ref="F112:G112"/>
    <mergeCell ref="F113:G113"/>
    <mergeCell ref="F114:G114"/>
    <mergeCell ref="F115:G115"/>
    <mergeCell ref="F104:G104"/>
    <mergeCell ref="F105:G105"/>
    <mergeCell ref="F106:G106"/>
    <mergeCell ref="F107:G107"/>
    <mergeCell ref="F108:G108"/>
    <mergeCell ref="F109:G109"/>
    <mergeCell ref="F98:G98"/>
    <mergeCell ref="F99:G99"/>
    <mergeCell ref="F100:G100"/>
    <mergeCell ref="F101:G101"/>
    <mergeCell ref="F102:G102"/>
    <mergeCell ref="F103:G103"/>
    <mergeCell ref="F92:G92"/>
    <mergeCell ref="F93:G93"/>
    <mergeCell ref="F94:G94"/>
    <mergeCell ref="F95:G95"/>
    <mergeCell ref="F96:G96"/>
    <mergeCell ref="F97:G97"/>
    <mergeCell ref="F86:G86"/>
    <mergeCell ref="F87:G87"/>
    <mergeCell ref="F88:G88"/>
    <mergeCell ref="F89:G89"/>
    <mergeCell ref="F90:G90"/>
    <mergeCell ref="F91:G91"/>
    <mergeCell ref="F80:G80"/>
    <mergeCell ref="F81:G81"/>
    <mergeCell ref="F82:G82"/>
    <mergeCell ref="F83:G83"/>
    <mergeCell ref="F84:G84"/>
    <mergeCell ref="F85:G85"/>
    <mergeCell ref="F74:G74"/>
    <mergeCell ref="F75:G75"/>
    <mergeCell ref="F76:G76"/>
    <mergeCell ref="F77:G77"/>
    <mergeCell ref="F78:G78"/>
    <mergeCell ref="F79:G79"/>
    <mergeCell ref="F68:G68"/>
    <mergeCell ref="F69:G69"/>
    <mergeCell ref="F70:G70"/>
    <mergeCell ref="F71:G71"/>
    <mergeCell ref="F72:G72"/>
    <mergeCell ref="F73:G73"/>
    <mergeCell ref="F62:G62"/>
    <mergeCell ref="F63:G63"/>
    <mergeCell ref="F64:G64"/>
    <mergeCell ref="F65:G65"/>
    <mergeCell ref="F66:G66"/>
    <mergeCell ref="F67:G67"/>
    <mergeCell ref="F56:G56"/>
    <mergeCell ref="F57:G57"/>
    <mergeCell ref="F58:G58"/>
    <mergeCell ref="F59:G59"/>
    <mergeCell ref="F60:G60"/>
    <mergeCell ref="F61:G61"/>
    <mergeCell ref="F50:G50"/>
    <mergeCell ref="F51:G51"/>
    <mergeCell ref="F52:G52"/>
    <mergeCell ref="F53:G53"/>
    <mergeCell ref="F54:G54"/>
    <mergeCell ref="F55:G55"/>
    <mergeCell ref="L730:N730"/>
    <mergeCell ref="L731:N731"/>
    <mergeCell ref="L732:N732"/>
    <mergeCell ref="I9:J9"/>
    <mergeCell ref="L722:N722"/>
    <mergeCell ref="L723:N723"/>
    <mergeCell ref="L724:N724"/>
    <mergeCell ref="L725:N725"/>
    <mergeCell ref="L726:N726"/>
    <mergeCell ref="L727:N727"/>
    <mergeCell ref="L710:N710"/>
    <mergeCell ref="L711:N711"/>
    <mergeCell ref="L712:N712"/>
    <mergeCell ref="L713:N713"/>
    <mergeCell ref="L638:N638"/>
    <mergeCell ref="L639:N639"/>
    <mergeCell ref="L640:N640"/>
    <mergeCell ref="L641:N641"/>
    <mergeCell ref="L642:N642"/>
    <mergeCell ref="L643:N643"/>
    <mergeCell ref="L714:N714"/>
    <mergeCell ref="L715:N715"/>
    <mergeCell ref="L698:N698"/>
    <mergeCell ref="L699:N699"/>
    <mergeCell ref="L700:N700"/>
    <mergeCell ref="L701:N701"/>
    <mergeCell ref="L686:N686"/>
    <mergeCell ref="L687:N687"/>
    <mergeCell ref="L688:N688"/>
    <mergeCell ref="L689:N689"/>
    <mergeCell ref="L690:N690"/>
    <mergeCell ref="L691:N691"/>
    <mergeCell ref="L674:N674"/>
    <mergeCell ref="L675:N675"/>
    <mergeCell ref="L676:N676"/>
    <mergeCell ref="L677:N677"/>
    <mergeCell ref="L678:N678"/>
    <mergeCell ref="L679:N679"/>
    <mergeCell ref="L692:N692"/>
    <mergeCell ref="L693:N693"/>
    <mergeCell ref="L682:N682"/>
    <mergeCell ref="L683:N683"/>
    <mergeCell ref="L684:N684"/>
    <mergeCell ref="L685:N685"/>
    <mergeCell ref="L680:N680"/>
    <mergeCell ref="L681:N681"/>
    <mergeCell ref="L566:N566"/>
    <mergeCell ref="L567:N567"/>
    <mergeCell ref="L568:N568"/>
    <mergeCell ref="L569:N569"/>
    <mergeCell ref="L570:N570"/>
    <mergeCell ref="L571:N571"/>
    <mergeCell ref="L626:N626"/>
    <mergeCell ref="L627:N627"/>
    <mergeCell ref="L628:N628"/>
    <mergeCell ref="L629:N629"/>
    <mergeCell ref="L630:N630"/>
    <mergeCell ref="L631:N631"/>
    <mergeCell ref="L614:N614"/>
    <mergeCell ref="L615:N615"/>
    <mergeCell ref="L616:N616"/>
    <mergeCell ref="L617:N617"/>
    <mergeCell ref="L602:N602"/>
    <mergeCell ref="L603:N603"/>
    <mergeCell ref="L604:N604"/>
    <mergeCell ref="L605:N605"/>
    <mergeCell ref="L606:N606"/>
    <mergeCell ref="L607:N607"/>
    <mergeCell ref="L598:N598"/>
    <mergeCell ref="L599:N599"/>
    <mergeCell ref="L600:N600"/>
    <mergeCell ref="L601:N601"/>
    <mergeCell ref="L596:N596"/>
    <mergeCell ref="L597:N597"/>
    <mergeCell ref="L586:N586"/>
    <mergeCell ref="L587:N587"/>
    <mergeCell ref="L588:N588"/>
    <mergeCell ref="L589:N589"/>
    <mergeCell ref="L494:N494"/>
    <mergeCell ref="L495:N495"/>
    <mergeCell ref="L496:N496"/>
    <mergeCell ref="L497:N497"/>
    <mergeCell ref="L498:N498"/>
    <mergeCell ref="L499:N499"/>
    <mergeCell ref="L554:N554"/>
    <mergeCell ref="L555:N555"/>
    <mergeCell ref="L556:N556"/>
    <mergeCell ref="L557:N557"/>
    <mergeCell ref="L558:N558"/>
    <mergeCell ref="L559:N559"/>
    <mergeCell ref="L542:N542"/>
    <mergeCell ref="L543:N543"/>
    <mergeCell ref="L544:N544"/>
    <mergeCell ref="L545:N545"/>
    <mergeCell ref="L530:N530"/>
    <mergeCell ref="L531:N531"/>
    <mergeCell ref="L532:N532"/>
    <mergeCell ref="L533:N533"/>
    <mergeCell ref="L534:N534"/>
    <mergeCell ref="L535:N535"/>
    <mergeCell ref="L526:N526"/>
    <mergeCell ref="L527:N527"/>
    <mergeCell ref="L528:N528"/>
    <mergeCell ref="L529:N529"/>
    <mergeCell ref="L524:N524"/>
    <mergeCell ref="L525:N525"/>
    <mergeCell ref="L514:N514"/>
    <mergeCell ref="L515:N515"/>
    <mergeCell ref="L516:N516"/>
    <mergeCell ref="L517:N517"/>
    <mergeCell ref="L422:N422"/>
    <mergeCell ref="L423:N423"/>
    <mergeCell ref="L424:N424"/>
    <mergeCell ref="L425:N425"/>
    <mergeCell ref="L426:N426"/>
    <mergeCell ref="L427:N427"/>
    <mergeCell ref="L482:N482"/>
    <mergeCell ref="L483:N483"/>
    <mergeCell ref="L484:N484"/>
    <mergeCell ref="L485:N485"/>
    <mergeCell ref="L486:N486"/>
    <mergeCell ref="L487:N487"/>
    <mergeCell ref="L470:N470"/>
    <mergeCell ref="L471:N471"/>
    <mergeCell ref="L472:N472"/>
    <mergeCell ref="L473:N473"/>
    <mergeCell ref="L458:N458"/>
    <mergeCell ref="L459:N459"/>
    <mergeCell ref="L460:N460"/>
    <mergeCell ref="L461:N461"/>
    <mergeCell ref="L462:N462"/>
    <mergeCell ref="L463:N463"/>
    <mergeCell ref="L454:N454"/>
    <mergeCell ref="L455:N455"/>
    <mergeCell ref="L456:N456"/>
    <mergeCell ref="L457:N457"/>
    <mergeCell ref="L452:N452"/>
    <mergeCell ref="L453:N453"/>
    <mergeCell ref="L442:N442"/>
    <mergeCell ref="L443:N443"/>
    <mergeCell ref="L444:N444"/>
    <mergeCell ref="L445:N445"/>
    <mergeCell ref="L350:N350"/>
    <mergeCell ref="L351:N351"/>
    <mergeCell ref="L352:N352"/>
    <mergeCell ref="L353:N353"/>
    <mergeCell ref="L354:N354"/>
    <mergeCell ref="L355:N355"/>
    <mergeCell ref="L410:N410"/>
    <mergeCell ref="L411:N411"/>
    <mergeCell ref="L412:N412"/>
    <mergeCell ref="L413:N413"/>
    <mergeCell ref="L414:N414"/>
    <mergeCell ref="L415:N415"/>
    <mergeCell ref="L398:N398"/>
    <mergeCell ref="L399:N399"/>
    <mergeCell ref="L400:N400"/>
    <mergeCell ref="L401:N401"/>
    <mergeCell ref="L386:N386"/>
    <mergeCell ref="L387:N387"/>
    <mergeCell ref="L388:N388"/>
    <mergeCell ref="L389:N389"/>
    <mergeCell ref="L390:N390"/>
    <mergeCell ref="L391:N391"/>
    <mergeCell ref="L382:N382"/>
    <mergeCell ref="L383:N383"/>
    <mergeCell ref="L384:N384"/>
    <mergeCell ref="L385:N385"/>
    <mergeCell ref="L380:N380"/>
    <mergeCell ref="L381:N381"/>
    <mergeCell ref="L370:N370"/>
    <mergeCell ref="L371:N371"/>
    <mergeCell ref="L372:N372"/>
    <mergeCell ref="L373:N373"/>
    <mergeCell ref="L278:N278"/>
    <mergeCell ref="L279:N279"/>
    <mergeCell ref="L280:N280"/>
    <mergeCell ref="L281:N281"/>
    <mergeCell ref="L282:N282"/>
    <mergeCell ref="L283:N283"/>
    <mergeCell ref="L338:N338"/>
    <mergeCell ref="L339:N339"/>
    <mergeCell ref="L340:N340"/>
    <mergeCell ref="L341:N341"/>
    <mergeCell ref="L342:N342"/>
    <mergeCell ref="L343:N343"/>
    <mergeCell ref="L326:N326"/>
    <mergeCell ref="L327:N327"/>
    <mergeCell ref="L328:N328"/>
    <mergeCell ref="L329:N329"/>
    <mergeCell ref="L314:N314"/>
    <mergeCell ref="L315:N315"/>
    <mergeCell ref="L316:N316"/>
    <mergeCell ref="L317:N317"/>
    <mergeCell ref="L318:N318"/>
    <mergeCell ref="L319:N319"/>
    <mergeCell ref="L310:N310"/>
    <mergeCell ref="L311:N311"/>
    <mergeCell ref="L312:N312"/>
    <mergeCell ref="L313:N313"/>
    <mergeCell ref="L308:N308"/>
    <mergeCell ref="L309:N309"/>
    <mergeCell ref="L298:N298"/>
    <mergeCell ref="L299:N299"/>
    <mergeCell ref="L300:N300"/>
    <mergeCell ref="L301:N301"/>
    <mergeCell ref="L183:N183"/>
    <mergeCell ref="L184:N184"/>
    <mergeCell ref="L185:N185"/>
    <mergeCell ref="L186:N186"/>
    <mergeCell ref="L206:N206"/>
    <mergeCell ref="L207:N207"/>
    <mergeCell ref="L208:N208"/>
    <mergeCell ref="L209:N209"/>
    <mergeCell ref="L210:N210"/>
    <mergeCell ref="L211:N211"/>
    <mergeCell ref="L266:N266"/>
    <mergeCell ref="L267:N267"/>
    <mergeCell ref="L268:N268"/>
    <mergeCell ref="L269:N269"/>
    <mergeCell ref="L270:N270"/>
    <mergeCell ref="L271:N271"/>
    <mergeCell ref="L254:N254"/>
    <mergeCell ref="L255:N255"/>
    <mergeCell ref="L256:N256"/>
    <mergeCell ref="L257:N257"/>
    <mergeCell ref="L242:N242"/>
    <mergeCell ref="L243:N243"/>
    <mergeCell ref="L244:N244"/>
    <mergeCell ref="L245:N245"/>
    <mergeCell ref="L246:N246"/>
    <mergeCell ref="L247:N247"/>
    <mergeCell ref="L238:N238"/>
    <mergeCell ref="L239:N239"/>
    <mergeCell ref="L240:N240"/>
    <mergeCell ref="L241:N241"/>
    <mergeCell ref="L236:N236"/>
    <mergeCell ref="L237:N237"/>
    <mergeCell ref="L149:N149"/>
    <mergeCell ref="L150:N150"/>
    <mergeCell ref="L151:N151"/>
    <mergeCell ref="L158:N158"/>
    <mergeCell ref="L146:N146"/>
    <mergeCell ref="L134:N134"/>
    <mergeCell ref="L171:N171"/>
    <mergeCell ref="L172:N172"/>
    <mergeCell ref="L173:N173"/>
    <mergeCell ref="L174:N174"/>
    <mergeCell ref="L228:N228"/>
    <mergeCell ref="L229:N229"/>
    <mergeCell ref="L224:N224"/>
    <mergeCell ref="L225:N225"/>
    <mergeCell ref="L214:N214"/>
    <mergeCell ref="L215:N215"/>
    <mergeCell ref="L216:N216"/>
    <mergeCell ref="L217:N217"/>
    <mergeCell ref="L212:N212"/>
    <mergeCell ref="L213:N213"/>
    <mergeCell ref="L160:N160"/>
    <mergeCell ref="L161:N161"/>
    <mergeCell ref="L170:N170"/>
    <mergeCell ref="L163:N163"/>
    <mergeCell ref="L189:N189"/>
    <mergeCell ref="L178:N178"/>
    <mergeCell ref="L179:N179"/>
    <mergeCell ref="L180:N180"/>
    <mergeCell ref="L181:N181"/>
    <mergeCell ref="L176:N176"/>
    <mergeCell ref="L177:N177"/>
    <mergeCell ref="L182:N182"/>
    <mergeCell ref="L135:N135"/>
    <mergeCell ref="L136:N136"/>
    <mergeCell ref="L137:N137"/>
    <mergeCell ref="L138:N138"/>
    <mergeCell ref="L111:N111"/>
    <mergeCell ref="L112:N112"/>
    <mergeCell ref="L113:N113"/>
    <mergeCell ref="L114:N114"/>
    <mergeCell ref="L115:N115"/>
    <mergeCell ref="L123:N123"/>
    <mergeCell ref="L128:N128"/>
    <mergeCell ref="L129:N129"/>
    <mergeCell ref="L124:N124"/>
    <mergeCell ref="L125:N125"/>
    <mergeCell ref="L118:N118"/>
    <mergeCell ref="L119:N119"/>
    <mergeCell ref="L120:N120"/>
    <mergeCell ref="L121:N121"/>
    <mergeCell ref="L116:N116"/>
    <mergeCell ref="L117:N117"/>
    <mergeCell ref="L122:N122"/>
    <mergeCell ref="L59:N59"/>
    <mergeCell ref="L60:N60"/>
    <mergeCell ref="L61:N61"/>
    <mergeCell ref="L56:N56"/>
    <mergeCell ref="L147:N147"/>
    <mergeCell ref="L139:N139"/>
    <mergeCell ref="L130:N130"/>
    <mergeCell ref="L131:N131"/>
    <mergeCell ref="L132:N132"/>
    <mergeCell ref="L133:N133"/>
    <mergeCell ref="L106:N106"/>
    <mergeCell ref="L107:N107"/>
    <mergeCell ref="L108:N108"/>
    <mergeCell ref="L109:N109"/>
    <mergeCell ref="L175:N175"/>
    <mergeCell ref="L166:N166"/>
    <mergeCell ref="L167:N167"/>
    <mergeCell ref="L168:N168"/>
    <mergeCell ref="L169:N169"/>
    <mergeCell ref="L164:N164"/>
    <mergeCell ref="L165:N165"/>
    <mergeCell ref="L90:N90"/>
    <mergeCell ref="L91:N91"/>
    <mergeCell ref="L99:N99"/>
    <mergeCell ref="L100:N100"/>
    <mergeCell ref="L101:N101"/>
    <mergeCell ref="L102:N102"/>
    <mergeCell ref="L75:N75"/>
    <mergeCell ref="L76:N76"/>
    <mergeCell ref="L77:N77"/>
    <mergeCell ref="L78:N78"/>
    <mergeCell ref="L79:N79"/>
    <mergeCell ref="L110:N110"/>
    <mergeCell ref="L63:N63"/>
    <mergeCell ref="L64:N64"/>
    <mergeCell ref="L65:N65"/>
    <mergeCell ref="L66:N66"/>
    <mergeCell ref="L70:N70"/>
    <mergeCell ref="L71:N71"/>
    <mergeCell ref="L72:N72"/>
    <mergeCell ref="L73:N73"/>
    <mergeCell ref="L68:N68"/>
    <mergeCell ref="L69:N69"/>
    <mergeCell ref="L67:N67"/>
    <mergeCell ref="L87:N87"/>
    <mergeCell ref="L80:N80"/>
    <mergeCell ref="L81:N81"/>
    <mergeCell ref="L162:N162"/>
    <mergeCell ref="L157:N157"/>
    <mergeCell ref="L152:N152"/>
    <mergeCell ref="L153:N153"/>
    <mergeCell ref="L142:N142"/>
    <mergeCell ref="L143:N143"/>
    <mergeCell ref="L144:N144"/>
    <mergeCell ref="L145:N145"/>
    <mergeCell ref="L140:N140"/>
    <mergeCell ref="L141:N141"/>
    <mergeCell ref="L148:N148"/>
    <mergeCell ref="L154:N154"/>
    <mergeCell ref="L155:N155"/>
    <mergeCell ref="L156:N156"/>
    <mergeCell ref="L159:N159"/>
    <mergeCell ref="L126:N126"/>
    <mergeCell ref="L127:N127"/>
    <mergeCell ref="L728:N728"/>
    <mergeCell ref="L729:N729"/>
    <mergeCell ref="L718:N718"/>
    <mergeCell ref="L719:N719"/>
    <mergeCell ref="L720:N720"/>
    <mergeCell ref="L721:N721"/>
    <mergeCell ref="L716:N716"/>
    <mergeCell ref="L717:N717"/>
    <mergeCell ref="L706:N706"/>
    <mergeCell ref="L707:N707"/>
    <mergeCell ref="L708:N708"/>
    <mergeCell ref="L709:N709"/>
    <mergeCell ref="L704:N704"/>
    <mergeCell ref="L705:N705"/>
    <mergeCell ref="L694:N694"/>
    <mergeCell ref="L695:N695"/>
    <mergeCell ref="L696:N696"/>
    <mergeCell ref="L697:N697"/>
    <mergeCell ref="L702:N702"/>
    <mergeCell ref="L703:N703"/>
    <mergeCell ref="L670:N670"/>
    <mergeCell ref="L671:N671"/>
    <mergeCell ref="L672:N672"/>
    <mergeCell ref="L673:N673"/>
    <mergeCell ref="L668:N668"/>
    <mergeCell ref="L669:N669"/>
    <mergeCell ref="L658:N658"/>
    <mergeCell ref="L659:N659"/>
    <mergeCell ref="L660:N660"/>
    <mergeCell ref="L661:N661"/>
    <mergeCell ref="L656:N656"/>
    <mergeCell ref="L657:N657"/>
    <mergeCell ref="L646:N646"/>
    <mergeCell ref="L647:N647"/>
    <mergeCell ref="L648:N648"/>
    <mergeCell ref="L649:N649"/>
    <mergeCell ref="L644:N644"/>
    <mergeCell ref="L645:N645"/>
    <mergeCell ref="L662:N662"/>
    <mergeCell ref="L663:N663"/>
    <mergeCell ref="L664:N664"/>
    <mergeCell ref="L665:N665"/>
    <mergeCell ref="L666:N666"/>
    <mergeCell ref="L667:N667"/>
    <mergeCell ref="L650:N650"/>
    <mergeCell ref="L651:N651"/>
    <mergeCell ref="L652:N652"/>
    <mergeCell ref="L653:N653"/>
    <mergeCell ref="L654:N654"/>
    <mergeCell ref="L655:N655"/>
    <mergeCell ref="L634:N634"/>
    <mergeCell ref="L635:N635"/>
    <mergeCell ref="L636:N636"/>
    <mergeCell ref="L637:N637"/>
    <mergeCell ref="L632:N632"/>
    <mergeCell ref="L633:N633"/>
    <mergeCell ref="L622:N622"/>
    <mergeCell ref="L623:N623"/>
    <mergeCell ref="L624:N624"/>
    <mergeCell ref="L625:N625"/>
    <mergeCell ref="L620:N620"/>
    <mergeCell ref="L621:N621"/>
    <mergeCell ref="L610:N610"/>
    <mergeCell ref="L611:N611"/>
    <mergeCell ref="L612:N612"/>
    <mergeCell ref="L613:N613"/>
    <mergeCell ref="L608:N608"/>
    <mergeCell ref="L609:N609"/>
    <mergeCell ref="L618:N618"/>
    <mergeCell ref="L619:N619"/>
    <mergeCell ref="L584:N584"/>
    <mergeCell ref="L585:N585"/>
    <mergeCell ref="L574:N574"/>
    <mergeCell ref="L575:N575"/>
    <mergeCell ref="L576:N576"/>
    <mergeCell ref="L577:N577"/>
    <mergeCell ref="L572:N572"/>
    <mergeCell ref="L573:N573"/>
    <mergeCell ref="L590:N590"/>
    <mergeCell ref="L591:N591"/>
    <mergeCell ref="L592:N592"/>
    <mergeCell ref="L593:N593"/>
    <mergeCell ref="L594:N594"/>
    <mergeCell ref="L595:N595"/>
    <mergeCell ref="L578:N578"/>
    <mergeCell ref="L579:N579"/>
    <mergeCell ref="L580:N580"/>
    <mergeCell ref="L581:N581"/>
    <mergeCell ref="L582:N582"/>
    <mergeCell ref="L583:N583"/>
    <mergeCell ref="L562:N562"/>
    <mergeCell ref="L563:N563"/>
    <mergeCell ref="L564:N564"/>
    <mergeCell ref="L565:N565"/>
    <mergeCell ref="L560:N560"/>
    <mergeCell ref="L561:N561"/>
    <mergeCell ref="L550:N550"/>
    <mergeCell ref="L551:N551"/>
    <mergeCell ref="L552:N552"/>
    <mergeCell ref="L553:N553"/>
    <mergeCell ref="L548:N548"/>
    <mergeCell ref="L549:N549"/>
    <mergeCell ref="L538:N538"/>
    <mergeCell ref="L539:N539"/>
    <mergeCell ref="L540:N540"/>
    <mergeCell ref="L541:N541"/>
    <mergeCell ref="L536:N536"/>
    <mergeCell ref="L537:N537"/>
    <mergeCell ref="L546:N546"/>
    <mergeCell ref="L547:N547"/>
    <mergeCell ref="L512:N512"/>
    <mergeCell ref="L513:N513"/>
    <mergeCell ref="L502:N502"/>
    <mergeCell ref="L503:N503"/>
    <mergeCell ref="L504:N504"/>
    <mergeCell ref="L505:N505"/>
    <mergeCell ref="L500:N500"/>
    <mergeCell ref="L501:N501"/>
    <mergeCell ref="L518:N518"/>
    <mergeCell ref="L519:N519"/>
    <mergeCell ref="L520:N520"/>
    <mergeCell ref="L521:N521"/>
    <mergeCell ref="L522:N522"/>
    <mergeCell ref="L523:N523"/>
    <mergeCell ref="L506:N506"/>
    <mergeCell ref="L507:N507"/>
    <mergeCell ref="L508:N508"/>
    <mergeCell ref="L509:N509"/>
    <mergeCell ref="L510:N510"/>
    <mergeCell ref="L511:N511"/>
    <mergeCell ref="L490:N490"/>
    <mergeCell ref="L491:N491"/>
    <mergeCell ref="L492:N492"/>
    <mergeCell ref="L493:N493"/>
    <mergeCell ref="L488:N488"/>
    <mergeCell ref="L489:N489"/>
    <mergeCell ref="L478:N478"/>
    <mergeCell ref="L479:N479"/>
    <mergeCell ref="L480:N480"/>
    <mergeCell ref="L481:N481"/>
    <mergeCell ref="L476:N476"/>
    <mergeCell ref="L477:N477"/>
    <mergeCell ref="L466:N466"/>
    <mergeCell ref="L467:N467"/>
    <mergeCell ref="L468:N468"/>
    <mergeCell ref="L469:N469"/>
    <mergeCell ref="L464:N464"/>
    <mergeCell ref="L465:N465"/>
    <mergeCell ref="L474:N474"/>
    <mergeCell ref="L475:N475"/>
    <mergeCell ref="L440:N440"/>
    <mergeCell ref="L441:N441"/>
    <mergeCell ref="L430:N430"/>
    <mergeCell ref="L431:N431"/>
    <mergeCell ref="L432:N432"/>
    <mergeCell ref="L433:N433"/>
    <mergeCell ref="L428:N428"/>
    <mergeCell ref="L429:N429"/>
    <mergeCell ref="L446:N446"/>
    <mergeCell ref="L447:N447"/>
    <mergeCell ref="L448:N448"/>
    <mergeCell ref="L449:N449"/>
    <mergeCell ref="L450:N450"/>
    <mergeCell ref="L451:N451"/>
    <mergeCell ref="L434:N434"/>
    <mergeCell ref="L435:N435"/>
    <mergeCell ref="L436:N436"/>
    <mergeCell ref="L437:N437"/>
    <mergeCell ref="L438:N438"/>
    <mergeCell ref="L439:N439"/>
    <mergeCell ref="L418:N418"/>
    <mergeCell ref="L419:N419"/>
    <mergeCell ref="L420:N420"/>
    <mergeCell ref="L421:N421"/>
    <mergeCell ref="L416:N416"/>
    <mergeCell ref="L417:N417"/>
    <mergeCell ref="L406:N406"/>
    <mergeCell ref="L407:N407"/>
    <mergeCell ref="L408:N408"/>
    <mergeCell ref="L409:N409"/>
    <mergeCell ref="L404:N404"/>
    <mergeCell ref="L405:N405"/>
    <mergeCell ref="L394:N394"/>
    <mergeCell ref="L395:N395"/>
    <mergeCell ref="L396:N396"/>
    <mergeCell ref="L397:N397"/>
    <mergeCell ref="L392:N392"/>
    <mergeCell ref="L393:N393"/>
    <mergeCell ref="L402:N402"/>
    <mergeCell ref="L403:N403"/>
    <mergeCell ref="L368:N368"/>
    <mergeCell ref="L369:N369"/>
    <mergeCell ref="L358:N358"/>
    <mergeCell ref="L359:N359"/>
    <mergeCell ref="L360:N360"/>
    <mergeCell ref="L361:N361"/>
    <mergeCell ref="L356:N356"/>
    <mergeCell ref="L357:N357"/>
    <mergeCell ref="L374:N374"/>
    <mergeCell ref="L375:N375"/>
    <mergeCell ref="L376:N376"/>
    <mergeCell ref="L377:N377"/>
    <mergeCell ref="L378:N378"/>
    <mergeCell ref="L379:N379"/>
    <mergeCell ref="L362:N362"/>
    <mergeCell ref="L363:N363"/>
    <mergeCell ref="L364:N364"/>
    <mergeCell ref="L365:N365"/>
    <mergeCell ref="L366:N366"/>
    <mergeCell ref="L367:N367"/>
    <mergeCell ref="L346:N346"/>
    <mergeCell ref="L347:N347"/>
    <mergeCell ref="L348:N348"/>
    <mergeCell ref="L349:N349"/>
    <mergeCell ref="L344:N344"/>
    <mergeCell ref="L345:N345"/>
    <mergeCell ref="L334:N334"/>
    <mergeCell ref="L335:N335"/>
    <mergeCell ref="L336:N336"/>
    <mergeCell ref="L337:N337"/>
    <mergeCell ref="L332:N332"/>
    <mergeCell ref="L333:N333"/>
    <mergeCell ref="L322:N322"/>
    <mergeCell ref="L323:N323"/>
    <mergeCell ref="L324:N324"/>
    <mergeCell ref="L325:N325"/>
    <mergeCell ref="L320:N320"/>
    <mergeCell ref="L321:N321"/>
    <mergeCell ref="L330:N330"/>
    <mergeCell ref="L331:N331"/>
    <mergeCell ref="L296:N296"/>
    <mergeCell ref="L297:N297"/>
    <mergeCell ref="L286:N286"/>
    <mergeCell ref="L287:N287"/>
    <mergeCell ref="L288:N288"/>
    <mergeCell ref="L289:N289"/>
    <mergeCell ref="L284:N284"/>
    <mergeCell ref="L285:N285"/>
    <mergeCell ref="L302:N302"/>
    <mergeCell ref="L303:N303"/>
    <mergeCell ref="L304:N304"/>
    <mergeCell ref="L305:N305"/>
    <mergeCell ref="L306:N306"/>
    <mergeCell ref="L307:N307"/>
    <mergeCell ref="L290:N290"/>
    <mergeCell ref="L291:N291"/>
    <mergeCell ref="L292:N292"/>
    <mergeCell ref="L293:N293"/>
    <mergeCell ref="L294:N294"/>
    <mergeCell ref="L295:N295"/>
    <mergeCell ref="L274:N274"/>
    <mergeCell ref="L275:N275"/>
    <mergeCell ref="L276:N276"/>
    <mergeCell ref="L277:N277"/>
    <mergeCell ref="L272:N272"/>
    <mergeCell ref="L273:N273"/>
    <mergeCell ref="L262:N262"/>
    <mergeCell ref="L263:N263"/>
    <mergeCell ref="L264:N264"/>
    <mergeCell ref="L265:N265"/>
    <mergeCell ref="L260:N260"/>
    <mergeCell ref="L261:N261"/>
    <mergeCell ref="L250:N250"/>
    <mergeCell ref="L251:N251"/>
    <mergeCell ref="L252:N252"/>
    <mergeCell ref="L253:N253"/>
    <mergeCell ref="L248:N248"/>
    <mergeCell ref="L249:N249"/>
    <mergeCell ref="L258:N258"/>
    <mergeCell ref="L259:N259"/>
    <mergeCell ref="L234:N234"/>
    <mergeCell ref="L235:N235"/>
    <mergeCell ref="L218:N218"/>
    <mergeCell ref="L219:N219"/>
    <mergeCell ref="L220:N220"/>
    <mergeCell ref="L221:N221"/>
    <mergeCell ref="L222:N222"/>
    <mergeCell ref="L223:N223"/>
    <mergeCell ref="L202:N202"/>
    <mergeCell ref="L203:N203"/>
    <mergeCell ref="L204:N204"/>
    <mergeCell ref="L205:N205"/>
    <mergeCell ref="L200:N200"/>
    <mergeCell ref="L201:N201"/>
    <mergeCell ref="L190:N190"/>
    <mergeCell ref="L191:N191"/>
    <mergeCell ref="L192:N192"/>
    <mergeCell ref="L193:N193"/>
    <mergeCell ref="L194:N194"/>
    <mergeCell ref="L195:N195"/>
    <mergeCell ref="L196:N196"/>
    <mergeCell ref="L197:N197"/>
    <mergeCell ref="L198:N198"/>
    <mergeCell ref="L199:N199"/>
    <mergeCell ref="L230:N230"/>
    <mergeCell ref="L231:N231"/>
    <mergeCell ref="L226:N226"/>
    <mergeCell ref="L227:N227"/>
    <mergeCell ref="L232:N232"/>
    <mergeCell ref="L233:N233"/>
    <mergeCell ref="L187:N187"/>
    <mergeCell ref="L188:N188"/>
    <mergeCell ref="L104:N104"/>
    <mergeCell ref="L105:N105"/>
    <mergeCell ref="L103:N103"/>
    <mergeCell ref="L94:N94"/>
    <mergeCell ref="L95:N95"/>
    <mergeCell ref="L96:N96"/>
    <mergeCell ref="L97:N97"/>
    <mergeCell ref="L98:N98"/>
    <mergeCell ref="I5:J5"/>
    <mergeCell ref="L14:N14"/>
    <mergeCell ref="L15:N15"/>
    <mergeCell ref="I8:J8"/>
    <mergeCell ref="I7:J7"/>
    <mergeCell ref="I6:J6"/>
    <mergeCell ref="L13:N13"/>
    <mergeCell ref="L17:N17"/>
    <mergeCell ref="L92:N92"/>
    <mergeCell ref="L93:N93"/>
    <mergeCell ref="L88:N88"/>
    <mergeCell ref="L89:N89"/>
    <mergeCell ref="L82:N82"/>
    <mergeCell ref="L83:N83"/>
    <mergeCell ref="L84:N84"/>
    <mergeCell ref="L85:N85"/>
    <mergeCell ref="L22:N22"/>
    <mergeCell ref="L23:N23"/>
    <mergeCell ref="L24:N24"/>
    <mergeCell ref="L25:N25"/>
    <mergeCell ref="L86:N86"/>
    <mergeCell ref="L74:N74"/>
    <mergeCell ref="L62:N62"/>
    <mergeCell ref="L50:N50"/>
    <mergeCell ref="F26:G26"/>
    <mergeCell ref="L57:N57"/>
    <mergeCell ref="L52:N52"/>
    <mergeCell ref="L53:N53"/>
    <mergeCell ref="L46:N46"/>
    <mergeCell ref="L47:N47"/>
    <mergeCell ref="L48:N48"/>
    <mergeCell ref="L49:N49"/>
    <mergeCell ref="L44:N44"/>
    <mergeCell ref="L45:N45"/>
    <mergeCell ref="L34:N34"/>
    <mergeCell ref="L35:N35"/>
    <mergeCell ref="L36:N36"/>
    <mergeCell ref="L39:N39"/>
    <mergeCell ref="L40:N40"/>
    <mergeCell ref="L41:N41"/>
    <mergeCell ref="L42:N42"/>
    <mergeCell ref="L43:N43"/>
    <mergeCell ref="L51:N51"/>
    <mergeCell ref="L58:N58"/>
    <mergeCell ref="L54:N54"/>
    <mergeCell ref="L55:N55"/>
    <mergeCell ref="F33:G33"/>
    <mergeCell ref="F34:G34"/>
    <mergeCell ref="F35:G35"/>
    <mergeCell ref="F36:G36"/>
    <mergeCell ref="F37:G37"/>
    <mergeCell ref="L38:N38"/>
    <mergeCell ref="F31:G31"/>
    <mergeCell ref="F30:G30"/>
    <mergeCell ref="F13:G13"/>
    <mergeCell ref="D4:E4"/>
    <mergeCell ref="D5:E5"/>
    <mergeCell ref="D6:E6"/>
    <mergeCell ref="D7:E7"/>
    <mergeCell ref="D8:E8"/>
    <mergeCell ref="D9:E9"/>
    <mergeCell ref="L27:N27"/>
    <mergeCell ref="L28:N28"/>
    <mergeCell ref="L29:N29"/>
    <mergeCell ref="L18:N18"/>
    <mergeCell ref="L19:N19"/>
    <mergeCell ref="L20:N20"/>
    <mergeCell ref="L21:N21"/>
    <mergeCell ref="I4:J4"/>
    <mergeCell ref="L16:N16"/>
    <mergeCell ref="L11:O11"/>
    <mergeCell ref="F21:G21"/>
    <mergeCell ref="F20:G20"/>
    <mergeCell ref="F29:G29"/>
    <mergeCell ref="F28:G28"/>
    <mergeCell ref="L2:N2"/>
    <mergeCell ref="F11:G11"/>
    <mergeCell ref="F32:G32"/>
    <mergeCell ref="F43:G43"/>
    <mergeCell ref="F42:G42"/>
    <mergeCell ref="F41:G41"/>
    <mergeCell ref="F40:G40"/>
    <mergeCell ref="F39:G39"/>
    <mergeCell ref="F38:G38"/>
    <mergeCell ref="F49:G49"/>
    <mergeCell ref="F48:G48"/>
    <mergeCell ref="F47:G47"/>
    <mergeCell ref="F46:G46"/>
    <mergeCell ref="F45:G45"/>
    <mergeCell ref="F44:G44"/>
    <mergeCell ref="F19:G19"/>
    <mergeCell ref="F18:G18"/>
    <mergeCell ref="F17:G17"/>
    <mergeCell ref="F16:G16"/>
    <mergeCell ref="F15:G15"/>
    <mergeCell ref="F14:G14"/>
    <mergeCell ref="F25:G25"/>
    <mergeCell ref="F24:G24"/>
    <mergeCell ref="F23:G23"/>
    <mergeCell ref="F22:G22"/>
    <mergeCell ref="L37:N37"/>
    <mergeCell ref="L32:N32"/>
    <mergeCell ref="L33:N33"/>
    <mergeCell ref="L30:N30"/>
    <mergeCell ref="L31:N31"/>
    <mergeCell ref="L26:N26"/>
    <mergeCell ref="F27:G27"/>
  </mergeCells>
  <phoneticPr fontId="0" type="noConversion"/>
  <conditionalFormatting sqref="B13:O732">
    <cfRule type="expression" dxfId="4" priority="1" stopIfTrue="1">
      <formula>IF(ROW(B13)&gt;Last_Row,TRUE, FALSE)</formula>
    </cfRule>
    <cfRule type="expression" dxfId="3" priority="2">
      <formula>IF(AND(ROW(B13)&lt;&gt;Last_Row,MOD(ROW(),2)=0),TRUE, FALSE)</formula>
    </cfRule>
    <cfRule type="expression" dxfId="2" priority="3">
      <formula>IF(AND(ROW(B13)=Last_Row,MOD(ROW(),2)=0),TRUE, FALSE)</formula>
    </cfRule>
    <cfRule type="expression" dxfId="1" priority="4">
      <formula>IF(ROW(B13)&lt;&gt;Last_Row,TRUE, FALSE)</formula>
    </cfRule>
    <cfRule type="expression" dxfId="0" priority="5">
      <formula>IF(ROW(B13)=Last_Row,TRUE, FALSE)</formula>
    </cfRule>
  </conditionalFormatting>
  <dataValidations count="5">
    <dataValidation allowBlank="1" showInputMessage="1" showErrorMessage="1" errorTitle="Years" error="Please enter a whole number of years from 1 to 30." sqref="D7"/>
    <dataValidation operator="greaterThanOrEqual" allowBlank="1" showInputMessage="1" showErrorMessage="1" errorTitle="Date" error="Please enter a valid date greater than or equal to January 1, 1900." sqref="D8"/>
    <dataValidation type="date" operator="greaterThanOrEqual" allowBlank="1" showInputMessage="1" showErrorMessage="1" errorTitle="Date" error="Please enter a valid date greater than or equal to January 1, 1900." sqref="D4">
      <formula1>1</formula1>
    </dataValidation>
    <dataValidation allowBlank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5"/>
    <dataValidation type="list" allowBlank="1" showInputMessage="1" showErrorMessage="1" sqref="L2:N2">
      <formula1>"SCENARIO 1,SCENARIO 2,SCENARIO 3"</formula1>
    </dataValidation>
  </dataValidations>
  <printOptions horizontalCentered="1"/>
  <pageMargins left="0.25" right="0.25" top="0.75" bottom="0.75" header="0.3" footer="0.3"/>
  <pageSetup scale="74" fitToHeight="0" orientation="portrait" r:id="rId1"/>
  <headerFooter alignWithMargins="0">
    <oddFooter>Page &amp;P of &amp;N</oddFooter>
  </headerFooter>
  <ignoredErrors>
    <ignoredError sqref="H13:H372 K13:K37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15"/>
  <sheetViews>
    <sheetView showGridLines="0" workbookViewId="0">
      <selection activeCell="F14" sqref="F14"/>
    </sheetView>
  </sheetViews>
  <sheetFormatPr defaultRowHeight="13.8" x14ac:dyDescent="0.3"/>
  <cols>
    <col min="1" max="1" width="2" customWidth="1"/>
    <col min="2" max="2" width="18.109375" customWidth="1"/>
    <col min="3" max="3" width="16.109375" customWidth="1"/>
    <col min="4" max="4" width="14.44140625" customWidth="1"/>
    <col min="5" max="5" width="13.109375" customWidth="1"/>
    <col min="6" max="6" width="18.5546875" customWidth="1"/>
    <col min="7" max="7" width="4.109375" customWidth="1"/>
  </cols>
  <sheetData>
    <row r="1" spans="1:7" ht="6" customHeight="1" x14ac:dyDescent="0.3">
      <c r="A1" s="20"/>
      <c r="B1" s="20"/>
      <c r="C1" s="20"/>
      <c r="D1" s="20"/>
      <c r="E1" s="20"/>
      <c r="F1" s="20"/>
      <c r="G1" s="20"/>
    </row>
    <row r="2" spans="1:7" ht="54.75" customHeight="1" x14ac:dyDescent="0.85">
      <c r="B2" s="21" t="s">
        <v>5</v>
      </c>
    </row>
    <row r="3" spans="1:7" ht="35.25" customHeight="1" x14ac:dyDescent="0.3">
      <c r="B3" s="84" t="s">
        <v>8</v>
      </c>
      <c r="C3" s="84"/>
      <c r="D3" s="84"/>
      <c r="E3" s="84"/>
      <c r="F3" s="84"/>
    </row>
    <row r="4" spans="1:7" ht="31.5" customHeight="1" x14ac:dyDescent="0.3">
      <c r="B4" s="24" t="s">
        <v>7</v>
      </c>
    </row>
    <row r="5" spans="1:7" ht="20.25" customHeight="1" x14ac:dyDescent="0.3">
      <c r="B5" s="22" t="s">
        <v>38</v>
      </c>
      <c r="C5" s="23" t="s">
        <v>39</v>
      </c>
      <c r="D5" s="23" t="s">
        <v>40</v>
      </c>
      <c r="E5" s="23" t="s">
        <v>41</v>
      </c>
      <c r="F5" s="23" t="s">
        <v>42</v>
      </c>
    </row>
    <row r="6" spans="1:7" s="7" customFormat="1" ht="18.75" customHeight="1" x14ac:dyDescent="0.3">
      <c r="B6" s="22" t="s">
        <v>6</v>
      </c>
      <c r="C6" s="22">
        <v>0</v>
      </c>
      <c r="D6" s="22">
        <v>15</v>
      </c>
      <c r="E6" s="22">
        <v>0</v>
      </c>
      <c r="F6" s="22">
        <v>24</v>
      </c>
    </row>
    <row r="7" spans="1:7" s="7" customFormat="1" ht="18.75" customHeight="1" x14ac:dyDescent="0.3">
      <c r="B7" s="22" t="s">
        <v>0</v>
      </c>
      <c r="C7" s="22">
        <v>1</v>
      </c>
      <c r="D7" s="22">
        <v>0</v>
      </c>
      <c r="E7" s="22">
        <v>0</v>
      </c>
      <c r="F7" s="22">
        <v>12</v>
      </c>
    </row>
    <row r="8" spans="1:7" s="7" customFormat="1" ht="18.75" customHeight="1" x14ac:dyDescent="0.3">
      <c r="B8" s="22" t="s">
        <v>1</v>
      </c>
      <c r="C8" s="22">
        <v>4</v>
      </c>
      <c r="D8" s="22">
        <v>0</v>
      </c>
      <c r="E8" s="22">
        <v>0</v>
      </c>
      <c r="F8" s="22">
        <v>4</v>
      </c>
    </row>
    <row r="9" spans="1:7" s="7" customFormat="1" ht="18.75" customHeight="1" x14ac:dyDescent="0.3">
      <c r="B9" s="22" t="s">
        <v>2</v>
      </c>
      <c r="C9" s="22">
        <v>0</v>
      </c>
      <c r="D9" s="22">
        <v>0</v>
      </c>
      <c r="E9" s="22">
        <v>1</v>
      </c>
      <c r="F9" s="22">
        <v>1</v>
      </c>
    </row>
    <row r="12" spans="1:7" ht="36.75" customHeight="1" x14ac:dyDescent="0.3"/>
    <row r="13" spans="1:7" s="7" customFormat="1" ht="15.75" customHeight="1" x14ac:dyDescent="0.3">
      <c r="B13"/>
    </row>
    <row r="14" spans="1:7" s="7" customFormat="1" ht="15.75" customHeight="1" x14ac:dyDescent="0.3">
      <c r="B14"/>
    </row>
    <row r="15" spans="1:7" s="7" customFormat="1" ht="15.75" customHeight="1" x14ac:dyDescent="0.3">
      <c r="B15"/>
    </row>
  </sheetData>
  <sheetProtection selectLockedCells="1"/>
  <mergeCells count="1">
    <mergeCell ref="B3:F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>Template to estimate monthly user cost for loan.</RoutingRuleDescription>
    <_dlc_DocId xmlns="1819bbc6-0208-48b6-8f2b-b907c5fcc14f">WFYXFYT2ZQTQ-584-1</_dlc_DocId>
    <_dlc_DocIdUrl xmlns="1819bbc6-0208-48b6-8f2b-b907c5fcc14f">
      <Url>http://portal.rcac.org/Departments/enviro/environmentalteamsites/Northwest/_layouts/DocIdRedir.aspx?ID=WFYXFYT2ZQTQ-584-1</Url>
      <Description>WFYXFYT2ZQTQ-584-1</Description>
    </_dlc_DocIdUrl>
    <_dlc_DocIdPersistId xmlns="1819bbc6-0208-48b6-8f2b-b907c5fcc14f">false</_dlc_DocIdPersis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5/29/2012 11:48:35 PM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5/29/2012 11:48:35 PM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5/29/2012 11:48:35 PM</Data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4B96AFC0A20D49A82809A34E7E890E" ma:contentTypeVersion="1" ma:contentTypeDescription="Create a new document." ma:contentTypeScope="" ma:versionID="3220b5fdab4992bccee5e24a4f615eaa">
  <xsd:schema xmlns:xsd="http://www.w3.org/2001/XMLSchema" xmlns:xs="http://www.w3.org/2001/XMLSchema" xmlns:p="http://schemas.microsoft.com/office/2006/metadata/properties" xmlns:ns1="http://schemas.microsoft.com/sharepoint/v3" xmlns:ns2="1819bbc6-0208-48b6-8f2b-b907c5fcc14f" targetNamespace="http://schemas.microsoft.com/office/2006/metadata/properties" ma:root="true" ma:fieldsID="ca32ce4d3eaaa4a194ad03f24ef09d26" ns1:_="" ns2:_="">
    <xsd:import namespace="http://schemas.microsoft.com/sharepoint/v3"/>
    <xsd:import namespace="1819bbc6-0208-48b6-8f2b-b907c5fcc14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RoutingRuleDescrip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ma:displayName="Description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9bbc6-0208-48b6-8f2b-b907c5fcc1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0F703D-A2B2-4A35-A6CC-F8EC6F52A791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819bbc6-0208-48b6-8f2b-b907c5fcc14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AE048A1-357A-481E-BFC2-3B10B3D92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5F40CB-DE5F-4304-8492-DA5F44B5880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7BC669-D76B-442E-9351-94960E59E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819bbc6-0208-48b6-8f2b-b907c5fcc1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46</vt:i4>
      </vt:variant>
    </vt:vector>
  </HeadingPairs>
  <TitlesOfParts>
    <vt:vector size="49" baseType="lpstr">
      <vt:lpstr>Payment Comparison</vt:lpstr>
      <vt:lpstr>Payment Schedule</vt:lpstr>
      <vt:lpstr>Loan Calculator Data</vt:lpstr>
      <vt:lpstr>Beg_Bal</vt:lpstr>
      <vt:lpstr>ComparisonLoanAmount</vt:lpstr>
      <vt:lpstr>Cum_Int</vt:lpstr>
      <vt:lpstr>Data</vt:lpstr>
      <vt:lpstr>End_Bal</vt:lpstr>
      <vt:lpstr>Extra_Pay</vt:lpstr>
      <vt:lpstr>Full_Print</vt:lpstr>
      <vt:lpstr>Int</vt:lpstr>
      <vt:lpstr>Interest_Rate</vt:lpstr>
      <vt:lpstr>Interval</vt:lpstr>
      <vt:lpstr>Loan_Amount</vt:lpstr>
      <vt:lpstr>Loan_Start</vt:lpstr>
      <vt:lpstr>Loan_Years</vt:lpstr>
      <vt:lpstr>Num_Pmt_Per_Year</vt:lpstr>
      <vt:lpstr>Number_of_Pmts</vt:lpstr>
      <vt:lpstr>Pay_Date</vt:lpstr>
      <vt:lpstr>Pay_Num</vt:lpstr>
      <vt:lpstr>Payment_Frequency</vt:lpstr>
      <vt:lpstr>PaymentComparison</vt:lpstr>
      <vt:lpstr>Princ</vt:lpstr>
      <vt:lpstr>'Payment Schedule'!Print_Titles</vt:lpstr>
      <vt:lpstr>S1Interest</vt:lpstr>
      <vt:lpstr>S1LoanPeriod</vt:lpstr>
      <vt:lpstr>S1PaymentFrequency</vt:lpstr>
      <vt:lpstr>S1ScheduledPayment</vt:lpstr>
      <vt:lpstr>S1TotalInterest</vt:lpstr>
      <vt:lpstr>S1TotalPayments</vt:lpstr>
      <vt:lpstr>S2Interest</vt:lpstr>
      <vt:lpstr>S2LoanPeriod</vt:lpstr>
      <vt:lpstr>S2PaymentFrequency</vt:lpstr>
      <vt:lpstr>S2ScheduledPayment</vt:lpstr>
      <vt:lpstr>S2TotalInterest</vt:lpstr>
      <vt:lpstr>S2TotalPayments</vt:lpstr>
      <vt:lpstr>S3Interest</vt:lpstr>
      <vt:lpstr>S3LoanPeriod</vt:lpstr>
      <vt:lpstr>S3PaymentFrequency</vt:lpstr>
      <vt:lpstr>S3ScheduledPayment</vt:lpstr>
      <vt:lpstr>S3TotalInterest</vt:lpstr>
      <vt:lpstr>S3TotalPayments</vt:lpstr>
      <vt:lpstr>Scenario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O'Neill</dc:creator>
  <cp:lastModifiedBy>hdadmin</cp:lastModifiedBy>
  <cp:lastPrinted>2013-08-13T16:59:03Z</cp:lastPrinted>
  <dcterms:created xsi:type="dcterms:W3CDTF">2013-08-12T23:46:24Z</dcterms:created>
  <dcterms:modified xsi:type="dcterms:W3CDTF">2016-07-26T20:32:11Z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TC034275189991</vt:lpwstr>
  </property>
  <property fmtid="{D5CDD505-2E9C-101B-9397-08002B2CF9AE}" pid="3" name="ContentTypeId">
    <vt:lpwstr>0x010100A34B96AFC0A20D49A82809A34E7E890E</vt:lpwstr>
  </property>
  <property fmtid="{D5CDD505-2E9C-101B-9397-08002B2CF9AE}" pid="4" name="_dlc_DocIdItemGuid">
    <vt:lpwstr>4fa2d154-6b16-464b-b190-565255c2b5a0</vt:lpwstr>
  </property>
  <property fmtid="{D5CDD505-2E9C-101B-9397-08002B2CF9AE}" pid="5" name="TemplateUrl">
    <vt:lpwstr/>
  </property>
  <property fmtid="{D5CDD505-2E9C-101B-9397-08002B2CF9AE}" pid="6" name="Order">
    <vt:r8>100</vt:r8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