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oh.sp.wa.gov/sites/PCH/ons/wic/teams/bft/Shared Documents/PC Program Folder/2020 PC Program Overview/Starter Kit/Resource Documents/"/>
    </mc:Choice>
  </mc:AlternateContent>
  <bookViews>
    <workbookView xWindow="0" yWindow="0" windowWidth="28800" windowHeight="14130" activeTab="2"/>
  </bookViews>
  <sheets>
    <sheet name="Exisiting PC  FFY 21 Oct-Sept" sheetId="2" r:id="rId1"/>
    <sheet name="New PC 1st 9mths FFY21 Jan-Sep" sheetId="5" r:id="rId2"/>
    <sheet name="Annual Bdgt FFY22 Oct'21-Sep'22" sheetId="7" r:id="rId3"/>
    <sheet name="Pub #-Logo" sheetId="8"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l="1"/>
  <c r="D76" i="7"/>
  <c r="D63" i="7" l="1"/>
  <c r="D40" i="7"/>
  <c r="D20" i="7"/>
  <c r="D21" i="7"/>
  <c r="D19" i="7"/>
  <c r="D40" i="5"/>
  <c r="D15" i="5"/>
  <c r="D20" i="5"/>
  <c r="D19" i="5"/>
  <c r="D21" i="5" s="1"/>
  <c r="D18" i="7" l="1"/>
  <c r="D18" i="5"/>
  <c r="D28" i="2"/>
  <c r="D21" i="2"/>
  <c r="D16" i="2"/>
  <c r="D20" i="2"/>
  <c r="D19" i="2"/>
  <c r="D14" i="2"/>
  <c r="D15" i="2"/>
  <c r="D71" i="5" l="1"/>
  <c r="D55" i="5" l="1"/>
  <c r="D46" i="5"/>
  <c r="D43" i="5"/>
  <c r="D63" i="5"/>
  <c r="D31" i="5"/>
  <c r="D58" i="7"/>
  <c r="D55" i="7"/>
  <c r="D67" i="7" s="1"/>
  <c r="D34" i="7"/>
  <c r="D31" i="7"/>
  <c r="D22" i="7"/>
  <c r="D15" i="7"/>
  <c r="D16" i="7"/>
  <c r="D13" i="7" s="1"/>
  <c r="D58" i="5"/>
  <c r="D34" i="5"/>
  <c r="D22" i="5"/>
  <c r="D28" i="7" l="1"/>
  <c r="D67" i="5"/>
  <c r="D52" i="7"/>
  <c r="D52" i="5"/>
  <c r="D16" i="5"/>
  <c r="D13" i="5" s="1"/>
  <c r="D28" i="5" s="1"/>
  <c r="D67" i="2"/>
  <c r="D55" i="2"/>
  <c r="D64" i="2"/>
  <c r="D31" i="2"/>
  <c r="D22" i="2"/>
  <c r="D78" i="7" l="1"/>
  <c r="D79" i="7" s="1"/>
  <c r="D78" i="5"/>
  <c r="D79" i="5" s="1"/>
  <c r="D37" i="2"/>
  <c r="D34" i="2"/>
  <c r="D52" i="2" l="1"/>
  <c r="D13" i="2" l="1"/>
  <c r="D78" i="2" s="1"/>
  <c r="D79" i="2" s="1"/>
  <c r="D58" i="2"/>
  <c r="D18" i="2"/>
</calcChain>
</file>

<file path=xl/sharedStrings.xml><?xml version="1.0" encoding="utf-8"?>
<sst xmlns="http://schemas.openxmlformats.org/spreadsheetml/2006/main" count="283" uniqueCount="107">
  <si>
    <t>WIC Breastfeeding Peer Counseling Budget</t>
  </si>
  <si>
    <t xml:space="preserve">Total FY 2020 Budget </t>
  </si>
  <si>
    <t xml:space="preserve">Staff Salaries </t>
  </si>
  <si>
    <t xml:space="preserve">Total Salaries </t>
  </si>
  <si>
    <t xml:space="preserve">Detail </t>
  </si>
  <si>
    <t xml:space="preserve">Assumptions </t>
  </si>
  <si>
    <t>Program Expenses</t>
  </si>
  <si>
    <t>Mileage Reimbursement</t>
  </si>
  <si>
    <t>Office Supplies</t>
  </si>
  <si>
    <t>Advertising</t>
  </si>
  <si>
    <t>Total Program Expenses</t>
  </si>
  <si>
    <t>Training Expenses</t>
  </si>
  <si>
    <t xml:space="preserve">Training Materials </t>
  </si>
  <si>
    <t>Conferences and Workshops</t>
  </si>
  <si>
    <t xml:space="preserve">Total Educational Materials </t>
  </si>
  <si>
    <t>Indirect Costs (Lease/rental costs, copying costs, HR services, legal services, utilities)</t>
  </si>
  <si>
    <t xml:space="preserve">Other Expenses </t>
  </si>
  <si>
    <t xml:space="preserve">Education Materials </t>
  </si>
  <si>
    <t>Total Other Expenses</t>
  </si>
  <si>
    <t>Total BFPC Expenses</t>
  </si>
  <si>
    <t>Detail</t>
  </si>
  <si>
    <t>Assumptions</t>
  </si>
  <si>
    <t>Assumption</t>
  </si>
  <si>
    <t xml:space="preserve">Assumption </t>
  </si>
  <si>
    <t>Peer Counselor Salaries (Salary, fringe, indirect)</t>
  </si>
  <si>
    <t xml:space="preserve">Communication </t>
  </si>
  <si>
    <t xml:space="preserve">Program Forms </t>
  </si>
  <si>
    <t>(Contact logs, weekly time reports, referral forms)</t>
  </si>
  <si>
    <t>(Binders and dividers, tickler files and cards, file box, office supplies, postcards, envelopes, stationary)</t>
  </si>
  <si>
    <t xml:space="preserve">Equipment </t>
  </si>
  <si>
    <t>(Peer counselor training guide, educational materials)</t>
  </si>
  <si>
    <t>(Hourly rate x # of hours for training + prep time x # of trainings anticipated in 6mths)</t>
  </si>
  <si>
    <t xml:space="preserve">Graduation Certiificates </t>
  </si>
  <si>
    <t>Trainer to train PC(s)</t>
  </si>
  <si>
    <t>Training  Props</t>
  </si>
  <si>
    <t>Justification</t>
  </si>
  <si>
    <t xml:space="preserve">Amount </t>
  </si>
  <si>
    <t xml:space="preserve">Budget Item </t>
  </si>
  <si>
    <t xml:space="preserve">Local Agency Name </t>
  </si>
  <si>
    <t xml:space="preserve"> Local Agency Name</t>
  </si>
  <si>
    <t>Staff Salries which includes Coordinator, PCL, and BF Designated Experts.</t>
  </si>
  <si>
    <t>Mileage, per diem,  hotel, and tuition</t>
  </si>
  <si>
    <t xml:space="preserve">Regional Train the Trainer 
Regional PC Networking Meeting </t>
  </si>
  <si>
    <r>
      <t xml:space="preserve">Other* 
</t>
    </r>
    <r>
      <rPr>
        <b/>
        <i/>
        <sz val="12"/>
        <color theme="1"/>
        <rFont val="Calibri"/>
        <family val="2"/>
        <scheme val="minor"/>
      </rPr>
      <t>*Must include justification if providing a budget amount</t>
    </r>
  </si>
  <si>
    <t xml:space="preserve">Employment Taxes (FICA, L&amp;I, Unemployment) </t>
  </si>
  <si>
    <t xml:space="preserve">Employee Benefits (34% of Wages) </t>
  </si>
  <si>
    <t xml:space="preserve">(Hourly pay + FICA x # hours/week x 4.3 weeks x  # of peer counselor Lead, and # of Designated BF Experts)
0.2 FTE x 4.3 weeks/month x 12 months </t>
  </si>
  <si>
    <t>Cell phones $125; Combines plan for 2PC phones x 12 mos. + 2x$50 phone upgrades</t>
  </si>
  <si>
    <t>(Cell phones, texting plans, pagers, long distance reimbursements, etc.) Cell Phone and Data plan</t>
  </si>
  <si>
    <t>Box of 10 Binders- $50
Postcards, envelopes, stationary- $150
Office Supplies- $150
File box - $50</t>
  </si>
  <si>
    <t xml:space="preserve">Other*
</t>
  </si>
  <si>
    <t>*Must include justification if providing a budget amount</t>
  </si>
  <si>
    <t xml:space="preserve">Type*
</t>
  </si>
  <si>
    <t xml:space="preserve">Other* 
</t>
  </si>
  <si>
    <t xml:space="preserve">Budget Variance </t>
  </si>
  <si>
    <t xml:space="preserve">(Hourly pay + FICA x # hours/week x 4.3 weeks x  # of peer counselors)
10 hrs/week x 4.3 weeks/month x 12 months x 1 PC
Empoyment Taxes (FICA, L&amp;I, Unemployment) </t>
  </si>
  <si>
    <t xml:space="preserve">(# miles anticipated per week x State reimbursement rate x 4.3 weeks x # of peer counselors) Home visits and/or hospital visits 
40 miles/wk x .51 cents/mile x 4.3 wks/mo x 12 mos x 1PC  </t>
  </si>
  <si>
    <t>40 miles / week x 52 weeks @ .51 per mile</t>
  </si>
  <si>
    <t>Per Peer: $13.5/hr x  516 hours (.5 FTE) X + 30% benefits</t>
  </si>
  <si>
    <t xml:space="preserve">(Hourly pay + FICA x # hours/week x 4.3 weeks x  # of peer counselors)
20 hrs/week x 4.3 weeks/month x 6 months x 1 PC
Empoyment Taxes (FICA, L&amp;I, Unemployment) </t>
  </si>
  <si>
    <t xml:space="preserve">(Hourly pay + FICA x # hours/week x 4.3 weeks x  # of peer counselor Lead, and # of Designated BF Experts)
0.4 FTE x 4.3 weeks/month x 9 months </t>
  </si>
  <si>
    <t>Cell phone 125; 50/mth unlimited data plan for x 6 mos unlimited data plan +20/mth insurance x 6mths + 100 phone accessory.</t>
  </si>
  <si>
    <t xml:space="preserve">printing of materials to promote the PC program in the community; buisness cards </t>
  </si>
  <si>
    <t>Buisness cards- $100 per box
Color copies $250</t>
  </si>
  <si>
    <t>Pens, posters, projector, screen, map, passport, stickers, sticky notes, etc,.</t>
  </si>
  <si>
    <t>40 miles / week x 25.8 weeks @ .51 per mile</t>
  </si>
  <si>
    <t xml:space="preserve">General supplies for PC </t>
  </si>
  <si>
    <t xml:space="preserve">Ongoing training materials </t>
  </si>
  <si>
    <t>Budget Period FFY 21 from January 2021 to September 2021</t>
  </si>
  <si>
    <t>Budget Period FFY 22 from October 2021 to September 2022</t>
  </si>
  <si>
    <t>Budget Period FFY 21 from October 2020 to September 2021</t>
  </si>
  <si>
    <t xml:space="preserve">Type*
PCL and PC Training Resources. 
</t>
  </si>
  <si>
    <t xml:space="preserve">(Hourly pay + FICA x # hours/week x 4.3 weeks x  # of peer counselor Lead, and # of Designated BF Experts); 
0.2 FTE x 4.3 weeks/month x 12 months </t>
  </si>
  <si>
    <r>
      <t xml:space="preserve">(Hourly pay + FICA x # hours/week x 4.3 weeks x  # of peer counselors)
10 hrs/week x 4.3 weeks/month x 12 months x 1 PC
Empoyment Taxes (FICA, L&amp;I, Unemployment); </t>
    </r>
    <r>
      <rPr>
        <b/>
        <i/>
        <sz val="11"/>
        <rFont val="Times New Roman"/>
        <family val="1"/>
      </rPr>
      <t xml:space="preserve">Policy requires paying PC at least minium wage; many agencies pay more. </t>
    </r>
  </si>
  <si>
    <t>Program Forms if needed</t>
  </si>
  <si>
    <t>paper cost</t>
  </si>
  <si>
    <t xml:space="preserve">(Contact logs, weekly time reports, referral forms) </t>
  </si>
  <si>
    <t>Headphones etc</t>
  </si>
  <si>
    <t>State offices provides laptops and virtual platform licenses for GoToMeeting</t>
  </si>
  <si>
    <t xml:space="preserve">*Estimate per person
2 day Regional Train the Trainer costs-plan for an in person training knowing that the State office may provide it virtually. Include all travel cost- mileage, per diem, hotel, etc. 
5 day virtual lactation training registration cost </t>
  </si>
  <si>
    <r>
      <t xml:space="preserve">*Must include justification if providing a budget amount
See Training Resource list for links to purchase 
</t>
    </r>
    <r>
      <rPr>
        <sz val="12"/>
        <color theme="1"/>
        <rFont val="Times New Roman"/>
        <family val="1"/>
      </rPr>
      <t>The Womanly Art of Breastfeeding
by LLL International
Digitial copy of “A Preemie Needs his Mother, First Steps to Breastfeeding Your Premature Baby
Digital copy of Better Breastfeeding (formerly 14 Steps to Better Breastfeeding) from Injoy Videos
Digitial copy of Baby Led Breastfeeding
The Mother-Baby Dance
Belly Ball Display
Cloth Breast Model
Breastfeeding Doll</t>
    </r>
  </si>
  <si>
    <t xml:space="preserve">PCL </t>
  </si>
  <si>
    <t>$29.59 X 96 hours (.20 FTE)</t>
  </si>
  <si>
    <t>Staff Salaries which includes Coordinator, PCL, and Designated BF Experts (DBEs).</t>
  </si>
  <si>
    <r>
      <t>$25.50</t>
    </r>
    <r>
      <rPr>
        <sz val="12"/>
        <color rgb="FFFF0000"/>
        <rFont val="Times New Roman"/>
        <family val="1"/>
      </rPr>
      <t xml:space="preserve"> </t>
    </r>
    <r>
      <rPr>
        <sz val="12"/>
        <rFont val="Times New Roman"/>
        <family val="1"/>
      </rPr>
      <t xml:space="preserve">x416 hours (.20 FTE)   
</t>
    </r>
  </si>
  <si>
    <t xml:space="preserve">Details </t>
  </si>
  <si>
    <r>
      <rPr>
        <b/>
        <sz val="12"/>
        <color theme="1"/>
        <rFont val="Calibri"/>
        <family val="2"/>
        <scheme val="minor"/>
      </rPr>
      <t xml:space="preserve">PCL Salaries </t>
    </r>
    <r>
      <rPr>
        <sz val="12"/>
        <color theme="1"/>
        <rFont val="Calibri"/>
        <family val="2"/>
        <scheme val="minor"/>
      </rPr>
      <t xml:space="preserve">
Details</t>
    </r>
  </si>
  <si>
    <t>2 days Regional Train the Trainer - $1500
5 day virtual lactation training - $1000
Regional PC Networking Meeting- $1000</t>
  </si>
  <si>
    <t xml:space="preserve">$25.50 x 619.2 hours (.4 FTE)   
</t>
  </si>
  <si>
    <t>copier ink and paper -$616.4</t>
  </si>
  <si>
    <r>
      <rPr>
        <sz val="12"/>
        <rFont val="Calibri"/>
        <family val="2"/>
        <scheme val="minor"/>
      </rPr>
      <t>$25.50</t>
    </r>
    <r>
      <rPr>
        <sz val="12"/>
        <color rgb="FFFF0000"/>
        <rFont val="Calibri"/>
        <family val="2"/>
        <scheme val="minor"/>
      </rPr>
      <t xml:space="preserve"> </t>
    </r>
    <r>
      <rPr>
        <sz val="12"/>
        <color theme="1"/>
        <rFont val="Calibri"/>
        <family val="2"/>
        <scheme val="minor"/>
      </rPr>
      <t xml:space="preserve">x 40hrs </t>
    </r>
  </si>
  <si>
    <t xml:space="preserve">$27.20 x 206.4 hours (.10 FTE)   
</t>
  </si>
  <si>
    <t>$30.15 X 75.6 hours (.05 FTE)</t>
  </si>
  <si>
    <t>50/mth unlimited data plan for x 12 mos unlimited data plan +20/mth insurance x 12mths - 1cell phones</t>
  </si>
  <si>
    <t>Contact logs, weekly time reports, referral forms</t>
  </si>
  <si>
    <t xml:space="preserve">*Estimate per person virtual training or in person training include  all travel cost- mileage, per diem, hotel, etc. 
Regional PC Networking Meeting $500 each
Nutrition First Trainings $1000 each </t>
  </si>
  <si>
    <r>
      <rPr>
        <b/>
        <sz val="12"/>
        <rFont val="Calibri"/>
        <family val="2"/>
        <scheme val="minor"/>
      </rPr>
      <t>PCL Salaries</t>
    </r>
    <r>
      <rPr>
        <sz val="12"/>
        <color theme="1"/>
        <rFont val="Calibri"/>
        <family val="2"/>
        <scheme val="minor"/>
      </rPr>
      <t xml:space="preserve">
Detail</t>
    </r>
  </si>
  <si>
    <t>Per Peer: $15/hr x 1040 hours (.25 FTE) X 1PC  30% benefits</t>
  </si>
  <si>
    <t>*Must include justification if providing a budget amount
17%</t>
  </si>
  <si>
    <t>Other* 
17%</t>
  </si>
  <si>
    <t>Per Peer: $14.65/hr x17334 hours (.5 FTE) X 1PC  30% benefits</t>
  </si>
  <si>
    <r>
      <t xml:space="preserve">This institution is an equal opportunity provider.
</t>
    </r>
    <r>
      <rPr>
        <b/>
        <sz val="11"/>
        <color theme="1"/>
        <rFont val="Calibri"/>
        <family val="2"/>
        <scheme val="minor"/>
      </rPr>
      <t xml:space="preserve">Washington State WIC Nutrition Program doesn’t discriminate. </t>
    </r>
    <r>
      <rPr>
        <sz val="11"/>
        <color theme="1"/>
        <rFont val="Calibri"/>
        <family val="2"/>
        <scheme val="minor"/>
      </rPr>
      <t xml:space="preserve">
To request this document in another format, call 1-800-525-0127. Deaf or hard of hearing customers, please call 711 (Washington Relay) or email civil.rights@doh.wa.gov.
DOH 961-1212  June 2020
</t>
    </r>
  </si>
  <si>
    <t>Designated Breastfeeding Expert (DBE) Salaries</t>
  </si>
  <si>
    <t xml:space="preserve">head phones </t>
  </si>
  <si>
    <t>(Binders and dividers, tickler files and cards, file box, office supplies, postcards, envelopes, stationary) laptop bookbag</t>
  </si>
  <si>
    <t>headphones, etc.</t>
  </si>
  <si>
    <t>Designated Breastfeeding Expert (DBE)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</si>
</sst>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164" formatCode="_([$$-409]* #,##0.00_);_([$$-409]* \(#,##0.00\);_([$$-409]* &quot;-&quot;??_);_(@_)"/>
  </numFmts>
  <fonts count="26"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b/>
      <sz val="18"/>
      <color theme="1"/>
      <name val="Bradley Hand ITC"/>
      <family val="4"/>
    </font>
    <font>
      <b/>
      <sz val="12"/>
      <color theme="1"/>
      <name val="Calibri"/>
      <family val="2"/>
      <scheme val="minor"/>
    </font>
    <font>
      <b/>
      <sz val="14"/>
      <color theme="1"/>
      <name val="Calibri"/>
      <family val="2"/>
      <scheme val="minor"/>
    </font>
    <font>
      <b/>
      <sz val="16"/>
      <color theme="1"/>
      <name val="Calibri"/>
      <family val="2"/>
      <scheme val="minor"/>
    </font>
    <font>
      <b/>
      <sz val="20"/>
      <name val="Bradley Hand ITC"/>
      <family val="4"/>
    </font>
    <font>
      <sz val="12"/>
      <color theme="1"/>
      <name val="Calibri"/>
      <family val="2"/>
      <scheme val="minor"/>
    </font>
    <font>
      <sz val="11"/>
      <name val="Times New Roman"/>
      <family val="1"/>
    </font>
    <font>
      <sz val="11"/>
      <name val="Arial"/>
      <family val="2"/>
    </font>
    <font>
      <sz val="11"/>
      <name val="Arial"/>
    </font>
    <font>
      <b/>
      <i/>
      <sz val="12"/>
      <color theme="1"/>
      <name val="Calibri"/>
      <family val="2"/>
      <scheme val="minor"/>
    </font>
    <font>
      <sz val="10"/>
      <name val="Arial"/>
      <family val="2"/>
    </font>
    <font>
      <sz val="12"/>
      <color theme="1"/>
      <name val="Times New Roman"/>
      <family val="1"/>
    </font>
    <font>
      <sz val="12"/>
      <name val="Times New Roman"/>
      <family val="1"/>
    </font>
    <font>
      <b/>
      <sz val="12"/>
      <color theme="1"/>
      <name val="Times New Roman"/>
      <family val="1"/>
    </font>
    <font>
      <b/>
      <sz val="13"/>
      <color theme="1"/>
      <name val="Calibri"/>
      <family val="2"/>
      <scheme val="minor"/>
    </font>
    <font>
      <b/>
      <i/>
      <sz val="16"/>
      <color theme="1"/>
      <name val="Calibri"/>
      <family val="2"/>
      <scheme val="minor"/>
    </font>
    <font>
      <sz val="14"/>
      <color rgb="FFFF0000"/>
      <name val="Calibri"/>
      <family val="2"/>
      <scheme val="minor"/>
    </font>
    <font>
      <sz val="12"/>
      <color rgb="FFFF0000"/>
      <name val="Times New Roman"/>
      <family val="1"/>
    </font>
    <font>
      <b/>
      <i/>
      <sz val="11"/>
      <name val="Times New Roman"/>
      <family val="1"/>
    </font>
    <font>
      <sz val="12"/>
      <color rgb="FFFF0000"/>
      <name val="Calibri"/>
      <family val="2"/>
      <scheme val="minor"/>
    </font>
    <font>
      <sz val="12"/>
      <name val="Calibri"/>
      <family val="2"/>
      <scheme val="minor"/>
    </font>
    <font>
      <b/>
      <sz val="12"/>
      <name val="Calibri"/>
      <family val="2"/>
      <scheme val="minor"/>
    </font>
  </fonts>
  <fills count="10">
    <fill>
      <patternFill patternType="none"/>
    </fill>
    <fill>
      <patternFill patternType="gray125"/>
    </fill>
    <fill>
      <patternFill patternType="solid">
        <fgColor rgb="FFFFFFCC"/>
      </patternFill>
    </fill>
    <fill>
      <patternFill patternType="solid">
        <fgColor theme="8" tint="0.79998168889431442"/>
        <bgColor indexed="65"/>
      </patternFill>
    </fill>
    <fill>
      <patternFill patternType="solid">
        <fgColor rgb="FFFF99FF"/>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CC"/>
        <bgColor indexed="64"/>
      </patternFill>
    </fill>
    <fill>
      <patternFill patternType="solid">
        <fgColor theme="0" tint="-0.14999847407452621"/>
        <bgColor indexed="64"/>
      </patternFill>
    </fill>
  </fills>
  <borders count="13">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1" applyNumberFormat="0" applyFill="0" applyAlignment="0" applyProtection="0"/>
    <xf numFmtId="0" fontId="1" fillId="2" borderId="2" applyNumberFormat="0" applyFont="0" applyAlignment="0" applyProtection="0"/>
    <xf numFmtId="0" fontId="3" fillId="0" borderId="3" applyNumberFormat="0" applyFill="0" applyAlignment="0" applyProtection="0"/>
    <xf numFmtId="0" fontId="1" fillId="3" borderId="0" applyNumberFormat="0" applyBorder="0" applyAlignment="0" applyProtection="0"/>
    <xf numFmtId="44" fontId="1" fillId="0" borderId="0" applyFont="0" applyFill="0" applyBorder="0" applyAlignment="0" applyProtection="0"/>
  </cellStyleXfs>
  <cellXfs count="131">
    <xf numFmtId="0" fontId="0" fillId="0" borderId="0" xfId="0"/>
    <xf numFmtId="0" fontId="0" fillId="0" borderId="0" xfId="0" applyFill="1"/>
    <xf numFmtId="0" fontId="4" fillId="0" borderId="0" xfId="0" applyFont="1" applyAlignment="1"/>
    <xf numFmtId="0" fontId="0" fillId="0" borderId="0" xfId="0" applyAlignment="1">
      <alignment horizontal="left" vertical="top" wrapText="1"/>
    </xf>
    <xf numFmtId="0" fontId="9" fillId="0" borderId="4" xfId="0" applyFont="1" applyBorder="1"/>
    <xf numFmtId="0" fontId="9" fillId="0" borderId="4" xfId="0" applyFont="1" applyBorder="1" applyAlignment="1">
      <alignment horizontal="left" vertical="top" wrapText="1"/>
    </xf>
    <xf numFmtId="0" fontId="9" fillId="0" borderId="4" xfId="0" applyFont="1" applyBorder="1" applyAlignment="1">
      <alignment vertical="top" wrapText="1"/>
    </xf>
    <xf numFmtId="0" fontId="9" fillId="0" borderId="0" xfId="0" applyFont="1"/>
    <xf numFmtId="0" fontId="9" fillId="0" borderId="8" xfId="0" applyFont="1" applyBorder="1" applyAlignment="1"/>
    <xf numFmtId="0" fontId="11" fillId="0" borderId="0" xfId="0" applyFont="1"/>
    <xf numFmtId="0" fontId="12" fillId="0" borderId="0" xfId="0" applyFont="1"/>
    <xf numFmtId="0" fontId="7" fillId="4" borderId="4" xfId="0" applyFont="1" applyFill="1" applyBorder="1" applyAlignment="1">
      <alignment horizontal="center" vertical="top" wrapText="1"/>
    </xf>
    <xf numFmtId="0" fontId="7" fillId="4" borderId="4" xfId="0" applyFont="1" applyFill="1" applyBorder="1" applyAlignment="1">
      <alignment horizontal="left" vertical="top" wrapText="1"/>
    </xf>
    <xf numFmtId="0" fontId="9" fillId="0" borderId="4" xfId="0" applyFont="1" applyBorder="1" applyAlignment="1">
      <alignment horizontal="left" vertical="top"/>
    </xf>
    <xf numFmtId="164" fontId="5" fillId="3" borderId="4" xfId="4" applyNumberFormat="1" applyFont="1" applyBorder="1"/>
    <xf numFmtId="44" fontId="14" fillId="0" borderId="4" xfId="5" applyFont="1" applyBorder="1"/>
    <xf numFmtId="0" fontId="14" fillId="0" borderId="0" xfId="0" applyFont="1"/>
    <xf numFmtId="44" fontId="0" fillId="0" borderId="4" xfId="5" applyFont="1" applyBorder="1"/>
    <xf numFmtId="44" fontId="9" fillId="0" borderId="4" xfId="5" applyFont="1" applyBorder="1" applyAlignment="1">
      <alignment vertical="top" wrapText="1"/>
    </xf>
    <xf numFmtId="0" fontId="15" fillId="0" borderId="0" xfId="0" applyFont="1" applyAlignment="1">
      <alignment horizontal="left" vertical="top" wrapText="1"/>
    </xf>
    <xf numFmtId="0" fontId="15" fillId="0" borderId="0" xfId="0" applyFont="1"/>
    <xf numFmtId="0" fontId="5" fillId="6" borderId="4" xfId="0" applyFont="1" applyFill="1" applyBorder="1" applyAlignment="1">
      <alignment horizontal="left" vertical="top" wrapText="1"/>
    </xf>
    <xf numFmtId="0" fontId="5" fillId="8" borderId="4" xfId="0" applyFont="1" applyFill="1" applyBorder="1" applyAlignment="1">
      <alignment horizontal="left" vertical="top" wrapText="1"/>
    </xf>
    <xf numFmtId="164" fontId="9" fillId="7" borderId="4" xfId="4" applyNumberFormat="1" applyFont="1" applyFill="1" applyBorder="1"/>
    <xf numFmtId="164" fontId="9" fillId="7" borderId="7" xfId="4" applyNumberFormat="1" applyFont="1" applyFill="1" applyBorder="1"/>
    <xf numFmtId="164" fontId="9" fillId="7" borderId="4" xfId="4" applyNumberFormat="1" applyFont="1" applyFill="1" applyBorder="1" applyAlignment="1">
      <alignment horizontal="left"/>
    </xf>
    <xf numFmtId="164" fontId="1" fillId="7" borderId="4" xfId="4" applyNumberFormat="1" applyFill="1" applyBorder="1"/>
    <xf numFmtId="164" fontId="9" fillId="5" borderId="7" xfId="4" applyNumberFormat="1" applyFont="1" applyFill="1" applyBorder="1"/>
    <xf numFmtId="164" fontId="1" fillId="9" borderId="4" xfId="4" applyNumberFormat="1" applyFill="1" applyBorder="1"/>
    <xf numFmtId="164" fontId="5" fillId="9" borderId="4" xfId="4" applyNumberFormat="1" applyFont="1" applyFill="1" applyBorder="1"/>
    <xf numFmtId="164" fontId="3" fillId="7" borderId="4" xfId="4" applyNumberFormat="1" applyFont="1" applyFill="1" applyBorder="1"/>
    <xf numFmtId="164" fontId="0" fillId="0" borderId="4" xfId="0" applyNumberFormat="1" applyBorder="1"/>
    <xf numFmtId="0" fontId="9" fillId="0" borderId="4" xfId="0" applyFont="1" applyBorder="1" applyAlignment="1">
      <alignment horizontal="left" vertical="top" wrapText="1"/>
    </xf>
    <xf numFmtId="44" fontId="9" fillId="0" borderId="4" xfId="5" applyFont="1" applyBorder="1" applyAlignment="1"/>
    <xf numFmtId="44" fontId="9" fillId="0" borderId="8" xfId="5" applyFont="1" applyBorder="1" applyAlignment="1"/>
    <xf numFmtId="0" fontId="0" fillId="0" borderId="0" xfId="0" applyAlignment="1">
      <alignment wrapText="1"/>
    </xf>
    <xf numFmtId="0" fontId="4" fillId="0" borderId="0" xfId="0" applyFont="1" applyAlignment="1">
      <alignment wrapText="1"/>
    </xf>
    <xf numFmtId="0" fontId="0" fillId="0" borderId="0" xfId="0" applyFill="1" applyAlignment="1">
      <alignment wrapText="1"/>
    </xf>
    <xf numFmtId="6" fontId="0" fillId="0" borderId="0" xfId="0" applyNumberFormat="1" applyAlignment="1">
      <alignment wrapText="1"/>
    </xf>
    <xf numFmtId="0" fontId="11" fillId="0" borderId="0" xfId="0" applyFont="1" applyAlignment="1">
      <alignment wrapText="1"/>
    </xf>
    <xf numFmtId="0" fontId="14" fillId="0" borderId="0" xfId="0" applyFont="1" applyAlignment="1">
      <alignment wrapText="1"/>
    </xf>
    <xf numFmtId="0" fontId="12" fillId="0" borderId="0" xfId="0" applyFont="1" applyAlignment="1">
      <alignment wrapText="1"/>
    </xf>
    <xf numFmtId="0" fontId="9" fillId="0" borderId="0" xfId="0" applyFont="1" applyAlignment="1">
      <alignment wrapText="1"/>
    </xf>
    <xf numFmtId="8" fontId="14" fillId="0" borderId="4" xfId="5" applyNumberFormat="1" applyFont="1" applyBorder="1"/>
    <xf numFmtId="0" fontId="5" fillId="0" borderId="4" xfId="0" applyFont="1" applyBorder="1" applyAlignment="1">
      <alignment horizontal="left" vertical="top" wrapText="1"/>
    </xf>
    <xf numFmtId="0" fontId="0" fillId="0" borderId="0" xfId="0" applyFill="1" applyAlignment="1">
      <alignment horizontal="center" vertical="top" wrapText="1"/>
    </xf>
    <xf numFmtId="0" fontId="20" fillId="0" borderId="4" xfId="0" applyFont="1" applyBorder="1" applyAlignment="1">
      <alignment horizontal="left" vertical="top"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4" borderId="7" xfId="0" applyFill="1" applyBorder="1" applyAlignment="1">
      <alignment horizontal="center"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8" fillId="6" borderId="5"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7"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7" fillId="6" borderId="5" xfId="0" applyFont="1" applyFill="1" applyBorder="1" applyAlignment="1">
      <alignment horizontal="center" vertical="top" wrapText="1"/>
    </xf>
    <xf numFmtId="0" fontId="17" fillId="6" borderId="7" xfId="0" applyFont="1" applyFill="1" applyBorder="1" applyAlignment="1">
      <alignment horizontal="center" vertical="top" wrapText="1"/>
    </xf>
    <xf numFmtId="0" fontId="17" fillId="2" borderId="5" xfId="2" applyFont="1" applyBorder="1" applyAlignment="1">
      <alignment horizontal="left" vertical="top" wrapText="1"/>
    </xf>
    <xf numFmtId="0" fontId="17" fillId="2" borderId="7" xfId="2" applyFont="1" applyBorder="1" applyAlignment="1">
      <alignment horizontal="left" vertical="top" wrapText="1"/>
    </xf>
    <xf numFmtId="0" fontId="5" fillId="6" borderId="5" xfId="0" applyFont="1" applyFill="1" applyBorder="1" applyAlignment="1">
      <alignment horizontal="left" vertical="top"/>
    </xf>
    <xf numFmtId="0" fontId="5" fillId="6" borderId="6" xfId="0" applyFont="1" applyFill="1" applyBorder="1" applyAlignment="1">
      <alignment horizontal="left" vertical="top"/>
    </xf>
    <xf numFmtId="0" fontId="5" fillId="6" borderId="7" xfId="0" applyFont="1" applyFill="1" applyBorder="1" applyAlignment="1">
      <alignment horizontal="left" vertical="top"/>
    </xf>
    <xf numFmtId="0" fontId="9" fillId="0" borderId="5" xfId="0" applyFont="1" applyBorder="1" applyAlignment="1">
      <alignment horizontal="left" wrapText="1"/>
    </xf>
    <xf numFmtId="0" fontId="9" fillId="0" borderId="7" xfId="0" applyFont="1" applyBorder="1" applyAlignment="1">
      <alignment horizontal="left" wrapText="1"/>
    </xf>
    <xf numFmtId="0" fontId="5" fillId="6" borderId="5" xfId="0" applyFont="1" applyFill="1" applyBorder="1" applyAlignment="1">
      <alignment horizontal="left" vertical="top" wrapText="1"/>
    </xf>
    <xf numFmtId="0" fontId="5" fillId="6" borderId="6" xfId="0" applyFont="1" applyFill="1" applyBorder="1" applyAlignment="1">
      <alignment horizontal="left" vertical="top" wrapText="1"/>
    </xf>
    <xf numFmtId="0" fontId="5" fillId="6" borderId="7" xfId="0" applyFont="1" applyFill="1" applyBorder="1" applyAlignment="1">
      <alignment horizontal="left" vertical="top" wrapText="1"/>
    </xf>
    <xf numFmtId="0" fontId="18" fillId="9" borderId="5" xfId="0" applyFont="1" applyFill="1" applyBorder="1" applyAlignment="1">
      <alignment horizontal="left" vertical="top" wrapText="1"/>
    </xf>
    <xf numFmtId="0" fontId="18" fillId="9" borderId="6" xfId="0" applyFont="1" applyFill="1" applyBorder="1" applyAlignment="1">
      <alignment horizontal="left" vertical="top" wrapText="1"/>
    </xf>
    <xf numFmtId="0" fontId="18" fillId="9" borderId="7" xfId="0" applyFont="1" applyFill="1" applyBorder="1" applyAlignment="1">
      <alignment horizontal="left" vertical="top" wrapText="1"/>
    </xf>
    <xf numFmtId="0" fontId="17" fillId="2" borderId="5" xfId="2" applyFont="1" applyBorder="1" applyAlignment="1">
      <alignment horizontal="left" vertical="top"/>
    </xf>
    <xf numFmtId="0" fontId="17" fillId="2" borderId="7" xfId="2" applyFont="1" applyBorder="1" applyAlignment="1">
      <alignment horizontal="left" vertical="top"/>
    </xf>
    <xf numFmtId="0" fontId="9" fillId="0" borderId="5"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17" fillId="2" borderId="2" xfId="2" applyFont="1" applyAlignment="1">
      <alignment horizontal="left" vertical="top" wrapText="1"/>
    </xf>
    <xf numFmtId="0" fontId="18" fillId="9" borderId="5" xfId="0" applyFont="1" applyFill="1" applyBorder="1" applyAlignment="1">
      <alignment horizontal="left"/>
    </xf>
    <xf numFmtId="0" fontId="18" fillId="9" borderId="6" xfId="0" applyFont="1" applyFill="1" applyBorder="1" applyAlignment="1">
      <alignment horizontal="left"/>
    </xf>
    <xf numFmtId="0" fontId="18" fillId="9" borderId="7" xfId="0" applyFont="1" applyFill="1" applyBorder="1" applyAlignment="1">
      <alignment horizontal="left"/>
    </xf>
    <xf numFmtId="0" fontId="18" fillId="9" borderId="5" xfId="3" applyFont="1" applyFill="1" applyBorder="1" applyAlignment="1">
      <alignment horizontal="left" vertical="top" wrapText="1"/>
    </xf>
    <xf numFmtId="0" fontId="18" fillId="9" borderId="6" xfId="3" applyFont="1" applyFill="1" applyBorder="1" applyAlignment="1">
      <alignment horizontal="left" vertical="top" wrapText="1"/>
    </xf>
    <xf numFmtId="0" fontId="18" fillId="9" borderId="7" xfId="3" applyFont="1" applyFill="1" applyBorder="1" applyAlignment="1">
      <alignment horizontal="left" vertical="top" wrapText="1"/>
    </xf>
    <xf numFmtId="0" fontId="9" fillId="0" borderId="4" xfId="0" applyFont="1" applyBorder="1" applyAlignment="1">
      <alignment horizontal="center" vertical="top"/>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7" fillId="4" borderId="5" xfId="0" applyFont="1" applyFill="1" applyBorder="1" applyAlignment="1">
      <alignment horizontal="center" vertical="top" wrapText="1"/>
    </xf>
    <xf numFmtId="0" fontId="17" fillId="4" borderId="7" xfId="0" applyFont="1" applyFill="1" applyBorder="1" applyAlignment="1">
      <alignment horizontal="center" vertical="top" wrapText="1"/>
    </xf>
    <xf numFmtId="0" fontId="8" fillId="0" borderId="9" xfId="1" applyFont="1" applyBorder="1" applyAlignment="1">
      <alignment horizontal="left"/>
    </xf>
    <xf numFmtId="0" fontId="6" fillId="4" borderId="5" xfId="0" applyFont="1" applyFill="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0" fontId="16" fillId="0" borderId="4" xfId="0" applyFont="1" applyBorder="1" applyAlignment="1">
      <alignment horizontal="left" vertical="top"/>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9" fillId="0" borderId="4" xfId="0" applyFont="1" applyBorder="1" applyAlignment="1">
      <alignment horizontal="left" vertical="top" wrapText="1"/>
    </xf>
    <xf numFmtId="0" fontId="15" fillId="0" borderId="10" xfId="0" applyFont="1" applyBorder="1" applyAlignment="1">
      <alignment horizontal="left" vertical="top" wrapText="1"/>
    </xf>
    <xf numFmtId="0" fontId="17" fillId="2" borderId="5" xfId="2" applyFont="1" applyBorder="1" applyAlignment="1">
      <alignment horizontal="center" vertical="top" wrapText="1"/>
    </xf>
    <xf numFmtId="0" fontId="17" fillId="2" borderId="7" xfId="2" applyFont="1" applyBorder="1" applyAlignment="1">
      <alignment horizontal="center" vertical="top" wrapText="1"/>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15" fillId="0" borderId="4" xfId="0" applyFont="1" applyBorder="1" applyAlignment="1">
      <alignment horizontal="left" vertical="top" wrapText="1"/>
    </xf>
    <xf numFmtId="0" fontId="10" fillId="0" borderId="4" xfId="0" applyFont="1" applyBorder="1" applyAlignment="1">
      <alignment horizontal="left" vertical="top" wrapText="1"/>
    </xf>
    <xf numFmtId="0" fontId="15" fillId="0" borderId="7" xfId="0" applyFont="1" applyBorder="1" applyAlignment="1">
      <alignment horizontal="left" vertical="top" wrapText="1"/>
    </xf>
    <xf numFmtId="0" fontId="9" fillId="0" borderId="6" xfId="0" applyFont="1" applyBorder="1" applyAlignment="1">
      <alignment horizontal="center" vertical="top" wrapText="1"/>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5" xfId="0" applyFont="1" applyBorder="1" applyAlignment="1">
      <alignment horizontal="left" vertical="top" wrapText="1"/>
    </xf>
    <xf numFmtId="0" fontId="16" fillId="0" borderId="7" xfId="0" applyFont="1" applyBorder="1" applyAlignment="1">
      <alignment horizontal="left" vertical="top"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16" fillId="0" borderId="4"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cellXfs>
  <cellStyles count="6">
    <cellStyle name="20% - Accent5" xfId="4" builtinId="46"/>
    <cellStyle name="Currency" xfId="5" builtinId="4"/>
    <cellStyle name="Heading 1" xfId="1" builtinId="16"/>
    <cellStyle name="Normal" xfId="0" builtinId="0"/>
    <cellStyle name="Note" xfId="2" builtinId="10"/>
    <cellStyle name="Total" xfId="3" builtinId="25"/>
  </cellStyles>
  <dxfs count="0"/>
  <tableStyles count="0" defaultTableStyle="TableStyleMedium2" defaultPivotStyle="PivotStyleLight16"/>
  <colors>
    <mruColors>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885825</xdr:colOff>
      <xdr:row>3</xdr:row>
      <xdr:rowOff>164139</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85750"/>
          <a:ext cx="3771900" cy="468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1400175</xdr:colOff>
      <xdr:row>0</xdr:row>
      <xdr:rowOff>133350</xdr:rowOff>
    </xdr:from>
    <xdr:to>
      <xdr:col>3</xdr:col>
      <xdr:colOff>1619250</xdr:colOff>
      <xdr:row>4</xdr:row>
      <xdr:rowOff>133350</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133350"/>
          <a:ext cx="43338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885825</xdr:colOff>
      <xdr:row>3</xdr:row>
      <xdr:rowOff>164139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95275"/>
          <a:ext cx="3771900" cy="468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1400175</xdr:colOff>
      <xdr:row>0</xdr:row>
      <xdr:rowOff>133350</xdr:rowOff>
    </xdr:from>
    <xdr:to>
      <xdr:col>3</xdr:col>
      <xdr:colOff>1619250</xdr:colOff>
      <xdr:row>4</xdr:row>
      <xdr:rowOff>133350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133350"/>
          <a:ext cx="43338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885825</xdr:colOff>
      <xdr:row>3</xdr:row>
      <xdr:rowOff>164139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95275"/>
          <a:ext cx="3771900" cy="468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1400175</xdr:colOff>
      <xdr:row>0</xdr:row>
      <xdr:rowOff>133350</xdr:rowOff>
    </xdr:from>
    <xdr:to>
      <xdr:col>3</xdr:col>
      <xdr:colOff>1619250</xdr:colOff>
      <xdr:row>4</xdr:row>
      <xdr:rowOff>133350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133350"/>
          <a:ext cx="433387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876300</xdr:colOff>
      <xdr:row>1</xdr:row>
      <xdr:rowOff>1285875</xdr:rowOff>
    </xdr:from>
    <xdr:ext cx="184731" cy="264560"/>
    <xdr:sp macro="" textlink="">
      <xdr:nvSpPr>
        <xdr:cNvPr id="8" name="TextBox 7"/>
        <xdr:cNvSpPr txBox="1"/>
      </xdr:nvSpPr>
      <xdr:spPr>
        <a:xfrm>
          <a:off x="876300" y="128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2038350</xdr:colOff>
      <xdr:row>1</xdr:row>
      <xdr:rowOff>1666875</xdr:rowOff>
    </xdr:from>
    <xdr:ext cx="184731" cy="264560"/>
    <xdr:sp macro="" textlink="">
      <xdr:nvSpPr>
        <xdr:cNvPr id="10" name="TextBox 9"/>
        <xdr:cNvSpPr txBox="1"/>
      </xdr:nvSpPr>
      <xdr:spPr>
        <a:xfrm>
          <a:off x="2038350"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4248150</xdr:colOff>
      <xdr:row>1</xdr:row>
      <xdr:rowOff>1533525</xdr:rowOff>
    </xdr:from>
    <xdr:ext cx="184731" cy="264560"/>
    <xdr:sp macro="" textlink="">
      <xdr:nvSpPr>
        <xdr:cNvPr id="12" name="TextBox 11"/>
        <xdr:cNvSpPr txBox="1"/>
      </xdr:nvSpPr>
      <xdr:spPr>
        <a:xfrm>
          <a:off x="4248150" y="153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790575</xdr:colOff>
      <xdr:row>1</xdr:row>
      <xdr:rowOff>2133600</xdr:rowOff>
    </xdr:from>
    <xdr:to>
      <xdr:col>0</xdr:col>
      <xdr:colOff>1260008</xdr:colOff>
      <xdr:row>1</xdr:row>
      <xdr:rowOff>2511585</xdr:rowOff>
    </xdr:to>
    <xdr:pic>
      <xdr:nvPicPr>
        <xdr:cNvPr id="2" name="Picture 1"/>
        <xdr:cNvPicPr>
          <a:picLocks noChangeAspect="1"/>
        </xdr:cNvPicPr>
      </xdr:nvPicPr>
      <xdr:blipFill>
        <a:blip xmlns:r="http://schemas.openxmlformats.org/officeDocument/2006/relationships" r:embed="rId1"/>
        <a:stretch>
          <a:fillRect/>
        </a:stretch>
      </xdr:blipFill>
      <xdr:spPr>
        <a:xfrm>
          <a:off x="790575" y="2324100"/>
          <a:ext cx="469433" cy="377985"/>
        </a:xfrm>
        <a:prstGeom prst="rect">
          <a:avLst/>
        </a:prstGeom>
      </xdr:spPr>
    </xdr:pic>
    <xdr:clientData/>
  </xdr:twoCellAnchor>
  <xdr:twoCellAnchor editAs="oneCell">
    <xdr:from>
      <xdr:col>0</xdr:col>
      <xdr:colOff>4000500</xdr:colOff>
      <xdr:row>1</xdr:row>
      <xdr:rowOff>1990725</xdr:rowOff>
    </xdr:from>
    <xdr:to>
      <xdr:col>0</xdr:col>
      <xdr:colOff>4847917</xdr:colOff>
      <xdr:row>1</xdr:row>
      <xdr:rowOff>2368710</xdr:rowOff>
    </xdr:to>
    <xdr:pic>
      <xdr:nvPicPr>
        <xdr:cNvPr id="3" name="Picture 2"/>
        <xdr:cNvPicPr>
          <a:picLocks noChangeAspect="1"/>
        </xdr:cNvPicPr>
      </xdr:nvPicPr>
      <xdr:blipFill>
        <a:blip xmlns:r="http://schemas.openxmlformats.org/officeDocument/2006/relationships" r:embed="rId2"/>
        <a:stretch>
          <a:fillRect/>
        </a:stretch>
      </xdr:blipFill>
      <xdr:spPr>
        <a:xfrm>
          <a:off x="4000500" y="2181225"/>
          <a:ext cx="847417" cy="377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79"/>
  <sheetViews>
    <sheetView topLeftCell="A37" workbookViewId="0">
      <selection activeCell="A18" sqref="A18"/>
    </sheetView>
  </sheetViews>
  <sheetFormatPr defaultRowHeight="15.75" x14ac:dyDescent="0.25"/>
  <cols>
    <col min="1" max="1" width="44.28515625" style="3" customWidth="1"/>
    <col min="2" max="2" width="35.85546875" style="19" customWidth="1"/>
    <col min="3" max="3" width="25.85546875" style="20" customWidth="1"/>
    <col min="4" max="4" width="30.85546875" customWidth="1"/>
    <col min="5" max="5" width="34.85546875" style="35" customWidth="1"/>
    <col min="6" max="6" width="8.7109375" customWidth="1"/>
    <col min="7" max="8" width="8.28515625" customWidth="1"/>
  </cols>
  <sheetData>
    <row r="5" spans="1:8" ht="26.25" customHeight="1" x14ac:dyDescent="0.25"/>
    <row r="7" spans="1:8" ht="26.25" customHeight="1" x14ac:dyDescent="0.6">
      <c r="A7" s="92" t="s">
        <v>0</v>
      </c>
      <c r="B7" s="92"/>
      <c r="C7" s="92"/>
      <c r="D7" s="92"/>
      <c r="E7" s="36"/>
      <c r="F7" s="2"/>
      <c r="G7" s="2"/>
      <c r="H7" s="2"/>
    </row>
    <row r="8" spans="1:8" ht="24.75" customHeight="1" x14ac:dyDescent="0.25">
      <c r="A8" s="93" t="s">
        <v>70</v>
      </c>
      <c r="B8" s="48"/>
      <c r="C8" s="48"/>
      <c r="D8" s="49"/>
      <c r="E8" s="37"/>
      <c r="F8" s="1"/>
      <c r="G8" s="1"/>
      <c r="H8" s="1"/>
    </row>
    <row r="9" spans="1:8" x14ac:dyDescent="0.25">
      <c r="A9" s="94" t="s">
        <v>38</v>
      </c>
      <c r="B9" s="95"/>
      <c r="C9" s="96"/>
      <c r="D9" s="4" t="s">
        <v>39</v>
      </c>
    </row>
    <row r="10" spans="1:8" x14ac:dyDescent="0.25">
      <c r="A10" s="94" t="s">
        <v>1</v>
      </c>
      <c r="B10" s="95"/>
      <c r="C10" s="96"/>
      <c r="D10" s="14">
        <v>42532.82</v>
      </c>
    </row>
    <row r="11" spans="1:8" ht="21" x14ac:dyDescent="0.25">
      <c r="A11" s="12" t="s">
        <v>37</v>
      </c>
      <c r="B11" s="90" t="s">
        <v>35</v>
      </c>
      <c r="C11" s="91"/>
      <c r="D11" s="11" t="s">
        <v>36</v>
      </c>
      <c r="E11" s="37"/>
      <c r="F11" s="1"/>
      <c r="G11" s="1"/>
      <c r="H11" s="1"/>
    </row>
    <row r="12" spans="1:8" ht="21" x14ac:dyDescent="0.25">
      <c r="A12" s="56" t="s">
        <v>2</v>
      </c>
      <c r="B12" s="57"/>
      <c r="C12" s="57"/>
      <c r="D12" s="58"/>
    </row>
    <row r="13" spans="1:8" ht="24" customHeight="1" x14ac:dyDescent="0.25">
      <c r="A13" s="68" t="s">
        <v>83</v>
      </c>
      <c r="B13" s="69"/>
      <c r="C13" s="70"/>
      <c r="D13" s="23">
        <f>SUM(D14:D16)</f>
        <v>14979.507440000001</v>
      </c>
    </row>
    <row r="14" spans="1:8" ht="44.25" customHeight="1" x14ac:dyDescent="0.25">
      <c r="A14" s="117" t="s">
        <v>81</v>
      </c>
      <c r="B14" s="127" t="s">
        <v>84</v>
      </c>
      <c r="C14" s="100"/>
      <c r="D14" s="15">
        <f>25.5*416</f>
        <v>10608</v>
      </c>
      <c r="E14" s="38"/>
    </row>
    <row r="15" spans="1:8" ht="21" customHeight="1" x14ac:dyDescent="0.25">
      <c r="A15" s="118"/>
      <c r="B15" s="101" t="s">
        <v>44</v>
      </c>
      <c r="C15" s="112"/>
      <c r="D15" s="15">
        <f>(6410.56*0.0765)+(416*0.3156)+(700*0.2)</f>
        <v>761.69744000000003</v>
      </c>
    </row>
    <row r="16" spans="1:8" ht="18" customHeight="1" x14ac:dyDescent="0.25">
      <c r="A16" s="119"/>
      <c r="B16" s="101" t="s">
        <v>45</v>
      </c>
      <c r="C16" s="112"/>
      <c r="D16" s="15">
        <f>(D14*0.34)+3.09</f>
        <v>3609.8100000000004</v>
      </c>
    </row>
    <row r="17" spans="1:8" ht="45" customHeight="1" x14ac:dyDescent="0.25">
      <c r="A17" s="5" t="s">
        <v>5</v>
      </c>
      <c r="B17" s="114" t="s">
        <v>72</v>
      </c>
      <c r="C17" s="115"/>
      <c r="D17" s="116"/>
      <c r="E17" s="39"/>
    </row>
    <row r="18" spans="1:8" ht="45" customHeight="1" x14ac:dyDescent="0.25">
      <c r="A18" s="44" t="s">
        <v>102</v>
      </c>
      <c r="B18" s="122"/>
      <c r="C18" s="123"/>
      <c r="D18" s="23">
        <f>SUM(D19:D21)</f>
        <v>4470.2530399999996</v>
      </c>
      <c r="E18" s="39"/>
    </row>
    <row r="19" spans="1:8" ht="45" customHeight="1" x14ac:dyDescent="0.25">
      <c r="A19" s="124"/>
      <c r="B19" s="120" t="s">
        <v>82</v>
      </c>
      <c r="C19" s="121"/>
      <c r="D19" s="43">
        <f>29.59*96</f>
        <v>2840.64</v>
      </c>
      <c r="E19" s="39"/>
    </row>
    <row r="20" spans="1:8" ht="45" customHeight="1" x14ac:dyDescent="0.25">
      <c r="A20" s="125"/>
      <c r="B20" s="120" t="s">
        <v>44</v>
      </c>
      <c r="C20" s="121"/>
      <c r="D20" s="15">
        <f>(6410.56*0.0765)+(96*0.3156)+(700*0.2)</f>
        <v>660.70544000000007</v>
      </c>
      <c r="E20" s="39"/>
    </row>
    <row r="21" spans="1:8" ht="45" customHeight="1" x14ac:dyDescent="0.25">
      <c r="A21" s="126"/>
      <c r="B21" s="120" t="s">
        <v>45</v>
      </c>
      <c r="C21" s="121"/>
      <c r="D21" s="15">
        <f>(D19*0.34)+3.09</f>
        <v>968.9076</v>
      </c>
      <c r="E21" s="39"/>
    </row>
    <row r="22" spans="1:8" ht="31.5" customHeight="1" x14ac:dyDescent="0.25">
      <c r="A22" s="68" t="s">
        <v>24</v>
      </c>
      <c r="B22" s="69"/>
      <c r="C22" s="70"/>
      <c r="D22" s="23">
        <f>SUM(D23)</f>
        <v>18252</v>
      </c>
    </row>
    <row r="23" spans="1:8" ht="34.5" customHeight="1" x14ac:dyDescent="0.25">
      <c r="A23" s="5" t="s">
        <v>4</v>
      </c>
      <c r="B23" s="110" t="s">
        <v>97</v>
      </c>
      <c r="C23" s="110"/>
      <c r="D23" s="27">
        <v>18252</v>
      </c>
    </row>
    <row r="24" spans="1:8" ht="60" customHeight="1" x14ac:dyDescent="0.25">
      <c r="A24" s="5" t="s">
        <v>5</v>
      </c>
      <c r="B24" s="111" t="s">
        <v>73</v>
      </c>
      <c r="C24" s="111"/>
      <c r="D24" s="111"/>
      <c r="E24" s="39"/>
      <c r="F24" s="9"/>
    </row>
    <row r="25" spans="1:8" ht="31.5" x14ac:dyDescent="0.25">
      <c r="A25" s="22" t="s">
        <v>53</v>
      </c>
      <c r="B25" s="79" t="s">
        <v>51</v>
      </c>
      <c r="C25" s="79"/>
      <c r="D25" s="23"/>
    </row>
    <row r="26" spans="1:8" x14ac:dyDescent="0.25">
      <c r="A26" s="5" t="s">
        <v>4</v>
      </c>
      <c r="B26" s="98"/>
      <c r="C26" s="99"/>
      <c r="D26" s="6"/>
    </row>
    <row r="27" spans="1:8" x14ac:dyDescent="0.25">
      <c r="A27" s="5" t="s">
        <v>5</v>
      </c>
      <c r="B27" s="98"/>
      <c r="C27" s="113"/>
      <c r="D27" s="99"/>
    </row>
    <row r="28" spans="1:8" ht="17.25" x14ac:dyDescent="0.25">
      <c r="A28" s="83" t="s">
        <v>3</v>
      </c>
      <c r="B28" s="84"/>
      <c r="C28" s="85"/>
      <c r="D28" s="29">
        <f>SUM(D13,D18, D22)</f>
        <v>37701.760479999997</v>
      </c>
    </row>
    <row r="29" spans="1:8" ht="15" x14ac:dyDescent="0.25">
      <c r="A29" s="47"/>
      <c r="B29" s="48"/>
      <c r="C29" s="48"/>
      <c r="D29" s="49"/>
      <c r="E29" s="37"/>
      <c r="F29" s="1"/>
      <c r="G29" s="1"/>
      <c r="H29" s="1"/>
    </row>
    <row r="30" spans="1:8" ht="21" x14ac:dyDescent="0.25">
      <c r="A30" s="56" t="s">
        <v>6</v>
      </c>
      <c r="B30" s="57"/>
      <c r="C30" s="57"/>
      <c r="D30" s="58"/>
    </row>
    <row r="31" spans="1:8" x14ac:dyDescent="0.25">
      <c r="A31" s="68" t="s">
        <v>7</v>
      </c>
      <c r="B31" s="69"/>
      <c r="C31" s="70"/>
      <c r="D31" s="23">
        <f>SUM(D32)</f>
        <v>1060.8</v>
      </c>
    </row>
    <row r="32" spans="1:8" ht="46.5" customHeight="1" x14ac:dyDescent="0.25">
      <c r="A32" s="5" t="s">
        <v>20</v>
      </c>
      <c r="B32" s="100" t="s">
        <v>57</v>
      </c>
      <c r="C32" s="100"/>
      <c r="D32" s="17">
        <v>1060.8</v>
      </c>
      <c r="E32" s="40"/>
    </row>
    <row r="33" spans="1:9" ht="46.5" customHeight="1" x14ac:dyDescent="0.25">
      <c r="A33" s="5" t="s">
        <v>21</v>
      </c>
      <c r="B33" s="111" t="s">
        <v>56</v>
      </c>
      <c r="C33" s="111"/>
      <c r="D33" s="111"/>
      <c r="E33" s="41"/>
      <c r="F33" s="10"/>
      <c r="G33" s="10"/>
    </row>
    <row r="34" spans="1:9" ht="36" customHeight="1" x14ac:dyDescent="0.25">
      <c r="A34" s="68" t="s">
        <v>25</v>
      </c>
      <c r="B34" s="69"/>
      <c r="C34" s="70"/>
      <c r="D34" s="23">
        <f>SUM(D35)</f>
        <v>1600</v>
      </c>
    </row>
    <row r="35" spans="1:9" ht="36.75" customHeight="1" x14ac:dyDescent="0.25">
      <c r="A35" s="5" t="s">
        <v>20</v>
      </c>
      <c r="B35" s="101" t="s">
        <v>47</v>
      </c>
      <c r="C35" s="102"/>
      <c r="D35" s="18">
        <v>1600</v>
      </c>
    </row>
    <row r="36" spans="1:9" ht="31.5" customHeight="1" x14ac:dyDescent="0.25">
      <c r="A36" s="5" t="s">
        <v>21</v>
      </c>
      <c r="B36" s="100" t="s">
        <v>48</v>
      </c>
      <c r="C36" s="100"/>
      <c r="D36" s="100"/>
      <c r="E36" s="41"/>
      <c r="F36" s="10"/>
      <c r="G36" s="10"/>
      <c r="H36" s="10"/>
      <c r="I36" s="10"/>
    </row>
    <row r="37" spans="1:9" ht="42.75" customHeight="1" x14ac:dyDescent="0.25">
      <c r="A37" s="68" t="s">
        <v>8</v>
      </c>
      <c r="B37" s="69"/>
      <c r="C37" s="70"/>
      <c r="D37" s="23">
        <f>SUM(D38)</f>
        <v>300</v>
      </c>
    </row>
    <row r="38" spans="1:9" ht="63" customHeight="1" x14ac:dyDescent="0.25">
      <c r="A38" s="5" t="s">
        <v>20</v>
      </c>
      <c r="B38" s="103" t="s">
        <v>49</v>
      </c>
      <c r="C38" s="103"/>
      <c r="D38" s="18">
        <v>300</v>
      </c>
    </row>
    <row r="39" spans="1:9" ht="33" customHeight="1" x14ac:dyDescent="0.25">
      <c r="A39" s="5" t="s">
        <v>22</v>
      </c>
      <c r="B39" s="87" t="s">
        <v>28</v>
      </c>
      <c r="C39" s="88"/>
      <c r="D39" s="89"/>
    </row>
    <row r="40" spans="1:9" x14ac:dyDescent="0.25">
      <c r="A40" s="68" t="s">
        <v>74</v>
      </c>
      <c r="B40" s="69"/>
      <c r="C40" s="70"/>
      <c r="D40" s="23">
        <v>100</v>
      </c>
    </row>
    <row r="41" spans="1:9" x14ac:dyDescent="0.25">
      <c r="A41" s="5" t="s">
        <v>20</v>
      </c>
      <c r="B41" s="103" t="s">
        <v>75</v>
      </c>
      <c r="C41" s="103"/>
      <c r="D41" s="6"/>
    </row>
    <row r="42" spans="1:9" ht="15.75" customHeight="1" x14ac:dyDescent="0.25">
      <c r="A42" s="5" t="s">
        <v>22</v>
      </c>
      <c r="B42" s="87" t="s">
        <v>76</v>
      </c>
      <c r="C42" s="88"/>
      <c r="D42" s="89"/>
    </row>
    <row r="43" spans="1:9" x14ac:dyDescent="0.25">
      <c r="A43" s="68" t="s">
        <v>29</v>
      </c>
      <c r="B43" s="69"/>
      <c r="C43" s="70"/>
      <c r="D43" s="23">
        <v>0</v>
      </c>
    </row>
    <row r="44" spans="1:9" x14ac:dyDescent="0.25">
      <c r="A44" s="5" t="s">
        <v>4</v>
      </c>
      <c r="B44" s="103" t="s">
        <v>77</v>
      </c>
      <c r="C44" s="103"/>
      <c r="D44" s="6"/>
    </row>
    <row r="45" spans="1:9" x14ac:dyDescent="0.25">
      <c r="A45" s="5" t="s">
        <v>23</v>
      </c>
      <c r="B45" s="107" t="s">
        <v>78</v>
      </c>
      <c r="C45" s="108"/>
      <c r="D45" s="109"/>
    </row>
    <row r="46" spans="1:9" x14ac:dyDescent="0.25">
      <c r="A46" s="68" t="s">
        <v>9</v>
      </c>
      <c r="B46" s="69"/>
      <c r="C46" s="70"/>
      <c r="D46" s="23">
        <v>0</v>
      </c>
    </row>
    <row r="47" spans="1:9" x14ac:dyDescent="0.25">
      <c r="A47" s="5" t="s">
        <v>20</v>
      </c>
      <c r="B47" s="104"/>
      <c r="C47" s="104"/>
      <c r="D47" s="8"/>
    </row>
    <row r="48" spans="1:9" x14ac:dyDescent="0.25">
      <c r="A48" s="5" t="s">
        <v>22</v>
      </c>
      <c r="B48" s="110"/>
      <c r="C48" s="110"/>
      <c r="D48" s="110"/>
    </row>
    <row r="49" spans="1:4" ht="47.25" x14ac:dyDescent="0.25">
      <c r="A49" s="22" t="s">
        <v>43</v>
      </c>
      <c r="B49" s="105"/>
      <c r="C49" s="106"/>
      <c r="D49" s="23"/>
    </row>
    <row r="50" spans="1:4" x14ac:dyDescent="0.25">
      <c r="A50" s="5" t="s">
        <v>4</v>
      </c>
      <c r="B50" s="86"/>
      <c r="C50" s="86"/>
      <c r="D50" s="6"/>
    </row>
    <row r="51" spans="1:4" x14ac:dyDescent="0.25">
      <c r="A51" s="5" t="s">
        <v>22</v>
      </c>
      <c r="B51" s="87"/>
      <c r="C51" s="88"/>
      <c r="D51" s="89"/>
    </row>
    <row r="52" spans="1:4" ht="17.25" x14ac:dyDescent="0.25">
      <c r="A52" s="83" t="s">
        <v>10</v>
      </c>
      <c r="B52" s="84"/>
      <c r="C52" s="85"/>
      <c r="D52" s="29">
        <f>SUM(D31, D34, D37, D40, D43,D46, D49)</f>
        <v>3060.8</v>
      </c>
    </row>
    <row r="53" spans="1:4" ht="15" x14ac:dyDescent="0.25">
      <c r="A53" s="47"/>
      <c r="B53" s="48"/>
      <c r="C53" s="48"/>
      <c r="D53" s="49"/>
    </row>
    <row r="54" spans="1:4" ht="21" x14ac:dyDescent="0.25">
      <c r="A54" s="56" t="s">
        <v>11</v>
      </c>
      <c r="B54" s="57"/>
      <c r="C54" s="57"/>
      <c r="D54" s="58"/>
    </row>
    <row r="55" spans="1:4" x14ac:dyDescent="0.25">
      <c r="A55" s="68" t="s">
        <v>12</v>
      </c>
      <c r="B55" s="69"/>
      <c r="C55" s="70"/>
      <c r="D55" s="23">
        <f>SUM(D56)</f>
        <v>770.26</v>
      </c>
    </row>
    <row r="56" spans="1:4" ht="31.5" customHeight="1" x14ac:dyDescent="0.25">
      <c r="A56" s="5" t="s">
        <v>4</v>
      </c>
      <c r="B56" s="98"/>
      <c r="C56" s="99"/>
      <c r="D56" s="18">
        <v>770.26</v>
      </c>
    </row>
    <row r="57" spans="1:4" x14ac:dyDescent="0.25">
      <c r="A57" s="5" t="s">
        <v>21</v>
      </c>
      <c r="B57" s="87" t="s">
        <v>30</v>
      </c>
      <c r="C57" s="88"/>
      <c r="D57" s="89"/>
    </row>
    <row r="58" spans="1:4" x14ac:dyDescent="0.25">
      <c r="A58" s="68" t="s">
        <v>33</v>
      </c>
      <c r="B58" s="69"/>
      <c r="C58" s="69"/>
      <c r="D58" s="24">
        <f>SUM(D59)</f>
        <v>0</v>
      </c>
    </row>
    <row r="59" spans="1:4" ht="26.25" customHeight="1" x14ac:dyDescent="0.25">
      <c r="A59" s="5" t="s">
        <v>20</v>
      </c>
      <c r="B59" s="97"/>
      <c r="C59" s="97"/>
      <c r="D59" s="18"/>
    </row>
    <row r="60" spans="1:4" x14ac:dyDescent="0.25">
      <c r="A60" s="5" t="s">
        <v>21</v>
      </c>
      <c r="B60" s="87" t="s">
        <v>31</v>
      </c>
      <c r="C60" s="88"/>
      <c r="D60" s="89"/>
    </row>
    <row r="61" spans="1:4" x14ac:dyDescent="0.25">
      <c r="A61" s="68" t="s">
        <v>34</v>
      </c>
      <c r="B61" s="69"/>
      <c r="C61" s="70"/>
      <c r="D61" s="23">
        <v>0</v>
      </c>
    </row>
    <row r="62" spans="1:4" x14ac:dyDescent="0.25">
      <c r="A62" s="68" t="s">
        <v>32</v>
      </c>
      <c r="B62" s="69"/>
      <c r="C62" s="70"/>
      <c r="D62" s="25">
        <v>0</v>
      </c>
    </row>
    <row r="63" spans="1:4" x14ac:dyDescent="0.25">
      <c r="A63" s="63" t="s">
        <v>13</v>
      </c>
      <c r="B63" s="64"/>
      <c r="C63" s="65"/>
      <c r="D63" s="23">
        <v>1000</v>
      </c>
    </row>
    <row r="64" spans="1:4" ht="33" customHeight="1" x14ac:dyDescent="0.25">
      <c r="A64" s="13" t="s">
        <v>4</v>
      </c>
      <c r="B64" s="66" t="s">
        <v>42</v>
      </c>
      <c r="C64" s="67"/>
      <c r="D64" s="33">
        <f>SUM(D63)</f>
        <v>1000</v>
      </c>
    </row>
    <row r="65" spans="1:5" x14ac:dyDescent="0.25">
      <c r="A65" s="13" t="s">
        <v>23</v>
      </c>
      <c r="B65" s="76" t="s">
        <v>41</v>
      </c>
      <c r="C65" s="77"/>
      <c r="D65" s="78"/>
    </row>
    <row r="66" spans="1:5" ht="31.5" x14ac:dyDescent="0.25">
      <c r="A66" s="22" t="s">
        <v>50</v>
      </c>
      <c r="B66" s="79" t="s">
        <v>51</v>
      </c>
      <c r="C66" s="79"/>
      <c r="D66" s="23"/>
    </row>
    <row r="67" spans="1:5" ht="17.25" x14ac:dyDescent="0.3">
      <c r="A67" s="80" t="s">
        <v>10</v>
      </c>
      <c r="B67" s="81"/>
      <c r="C67" s="82"/>
      <c r="D67" s="29">
        <f>SUM(D55, D58, D61, D62,D63, D66 )</f>
        <v>1770.26</v>
      </c>
    </row>
    <row r="68" spans="1:5" ht="15" x14ac:dyDescent="0.25">
      <c r="A68" s="47"/>
      <c r="B68" s="48"/>
      <c r="C68" s="48"/>
      <c r="D68" s="49"/>
    </row>
    <row r="69" spans="1:5" ht="21" x14ac:dyDescent="0.25">
      <c r="A69" s="56" t="s">
        <v>17</v>
      </c>
      <c r="B69" s="57"/>
      <c r="C69" s="57"/>
      <c r="D69" s="58"/>
    </row>
    <row r="70" spans="1:5" s="7" customFormat="1" ht="31.5" x14ac:dyDescent="0.25">
      <c r="A70" s="22" t="s">
        <v>52</v>
      </c>
      <c r="B70" s="74" t="s">
        <v>51</v>
      </c>
      <c r="C70" s="75"/>
      <c r="D70" s="23"/>
      <c r="E70" s="42"/>
    </row>
    <row r="71" spans="1:5" ht="17.25" x14ac:dyDescent="0.25">
      <c r="A71" s="53" t="s">
        <v>14</v>
      </c>
      <c r="B71" s="54"/>
      <c r="C71" s="55"/>
      <c r="D71" s="26"/>
    </row>
    <row r="72" spans="1:5" ht="15" x14ac:dyDescent="0.25">
      <c r="A72" s="47"/>
      <c r="B72" s="48"/>
      <c r="C72" s="48"/>
      <c r="D72" s="49"/>
    </row>
    <row r="73" spans="1:5" ht="21" x14ac:dyDescent="0.25">
      <c r="A73" s="56" t="s">
        <v>16</v>
      </c>
      <c r="B73" s="57"/>
      <c r="C73" s="57"/>
      <c r="D73" s="58"/>
    </row>
    <row r="74" spans="1:5" ht="31.5" x14ac:dyDescent="0.25">
      <c r="A74" s="21" t="s">
        <v>15</v>
      </c>
      <c r="B74" s="59"/>
      <c r="C74" s="60"/>
      <c r="D74" s="23">
        <v>0</v>
      </c>
    </row>
    <row r="75" spans="1:5" ht="31.5" x14ac:dyDescent="0.25">
      <c r="A75" s="22" t="s">
        <v>15</v>
      </c>
      <c r="B75" s="61" t="s">
        <v>98</v>
      </c>
      <c r="C75" s="62"/>
      <c r="D75" s="23">
        <v>0</v>
      </c>
    </row>
    <row r="76" spans="1:5" ht="17.25" x14ac:dyDescent="0.25">
      <c r="A76" s="71" t="s">
        <v>18</v>
      </c>
      <c r="B76" s="72"/>
      <c r="C76" s="73"/>
      <c r="D76" s="28"/>
    </row>
    <row r="77" spans="1:5" ht="15" x14ac:dyDescent="0.25">
      <c r="A77" s="47"/>
      <c r="B77" s="48"/>
      <c r="C77" s="48"/>
      <c r="D77" s="49"/>
    </row>
    <row r="78" spans="1:5" ht="18.75" x14ac:dyDescent="0.25">
      <c r="A78" s="50" t="s">
        <v>19</v>
      </c>
      <c r="B78" s="51"/>
      <c r="C78" s="52"/>
      <c r="D78" s="30">
        <f>SUM(D28,D52, D67, D71, D76)</f>
        <v>42532.820480000002</v>
      </c>
    </row>
    <row r="79" spans="1:5" ht="22.5" customHeight="1" x14ac:dyDescent="0.25">
      <c r="A79" s="46" t="s">
        <v>54</v>
      </c>
      <c r="B79" s="46"/>
      <c r="C79" s="46"/>
      <c r="D79" s="31">
        <f>SUM(D10-D78)</f>
        <v>-4.8000000242609531E-4</v>
      </c>
    </row>
  </sheetData>
  <mergeCells count="75">
    <mergeCell ref="A13:C13"/>
    <mergeCell ref="B23:C23"/>
    <mergeCell ref="B17:D17"/>
    <mergeCell ref="B25:C25"/>
    <mergeCell ref="A14:A16"/>
    <mergeCell ref="A22:C22"/>
    <mergeCell ref="B19:C19"/>
    <mergeCell ref="B20:C20"/>
    <mergeCell ref="B21:C21"/>
    <mergeCell ref="B18:C18"/>
    <mergeCell ref="A19:A21"/>
    <mergeCell ref="B14:C14"/>
    <mergeCell ref="B24:D24"/>
    <mergeCell ref="B26:C26"/>
    <mergeCell ref="B16:C16"/>
    <mergeCell ref="B15:C15"/>
    <mergeCell ref="A29:D29"/>
    <mergeCell ref="B27:D27"/>
    <mergeCell ref="A28:C28"/>
    <mergeCell ref="B32:C32"/>
    <mergeCell ref="B33:D33"/>
    <mergeCell ref="A34:C34"/>
    <mergeCell ref="A31:C31"/>
    <mergeCell ref="A30:D30"/>
    <mergeCell ref="B36:D36"/>
    <mergeCell ref="B35:C35"/>
    <mergeCell ref="A37:C37"/>
    <mergeCell ref="B38:C38"/>
    <mergeCell ref="A58:C58"/>
    <mergeCell ref="B39:D39"/>
    <mergeCell ref="B41:C41"/>
    <mergeCell ref="A40:C40"/>
    <mergeCell ref="B42:D42"/>
    <mergeCell ref="B47:C47"/>
    <mergeCell ref="B49:C49"/>
    <mergeCell ref="B44:C44"/>
    <mergeCell ref="A43:C43"/>
    <mergeCell ref="A46:C46"/>
    <mergeCell ref="B45:D45"/>
    <mergeCell ref="B48:D48"/>
    <mergeCell ref="B60:D60"/>
    <mergeCell ref="A54:D54"/>
    <mergeCell ref="B57:D57"/>
    <mergeCell ref="B59:C59"/>
    <mergeCell ref="B56:C56"/>
    <mergeCell ref="A12:D12"/>
    <mergeCell ref="B11:C11"/>
    <mergeCell ref="A7:D7"/>
    <mergeCell ref="A8:D8"/>
    <mergeCell ref="A9:C9"/>
    <mergeCell ref="A10:C10"/>
    <mergeCell ref="A52:C52"/>
    <mergeCell ref="A53:D53"/>
    <mergeCell ref="A55:C55"/>
    <mergeCell ref="B50:C50"/>
    <mergeCell ref="B51:D51"/>
    <mergeCell ref="A63:C63"/>
    <mergeCell ref="B64:C64"/>
    <mergeCell ref="A61:C61"/>
    <mergeCell ref="A62:C62"/>
    <mergeCell ref="A76:C76"/>
    <mergeCell ref="A69:D69"/>
    <mergeCell ref="B70:C70"/>
    <mergeCell ref="B65:D65"/>
    <mergeCell ref="B66:C66"/>
    <mergeCell ref="A68:D68"/>
    <mergeCell ref="A67:C67"/>
    <mergeCell ref="A79:C79"/>
    <mergeCell ref="A77:D77"/>
    <mergeCell ref="A78:C78"/>
    <mergeCell ref="A71:C71"/>
    <mergeCell ref="A72:D72"/>
    <mergeCell ref="A73:D73"/>
    <mergeCell ref="B74:C74"/>
    <mergeCell ref="B75:C75"/>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79"/>
  <sheetViews>
    <sheetView topLeftCell="A25" workbookViewId="0">
      <selection activeCell="B45" sqref="B45:D45"/>
    </sheetView>
  </sheetViews>
  <sheetFormatPr defaultRowHeight="15.75" x14ac:dyDescent="0.25"/>
  <cols>
    <col min="1" max="1" width="44.28515625" style="3" customWidth="1"/>
    <col min="2" max="2" width="35.85546875" style="19" customWidth="1"/>
    <col min="3" max="3" width="25.85546875" style="20" customWidth="1"/>
    <col min="4" max="4" width="30.85546875" customWidth="1"/>
    <col min="5" max="5" width="8.85546875" customWidth="1"/>
    <col min="6" max="6" width="8.7109375" customWidth="1"/>
    <col min="7" max="8" width="8.28515625" customWidth="1"/>
  </cols>
  <sheetData>
    <row r="5" spans="1:8" ht="26.25" customHeight="1" x14ac:dyDescent="0.25"/>
    <row r="7" spans="1:8" ht="26.25" customHeight="1" x14ac:dyDescent="0.6">
      <c r="A7" s="92" t="s">
        <v>0</v>
      </c>
      <c r="B7" s="92"/>
      <c r="C7" s="92"/>
      <c r="D7" s="92"/>
      <c r="E7" s="2"/>
      <c r="F7" s="2"/>
      <c r="G7" s="2"/>
      <c r="H7" s="2"/>
    </row>
    <row r="8" spans="1:8" ht="24.75" customHeight="1" x14ac:dyDescent="0.25">
      <c r="A8" s="93" t="s">
        <v>68</v>
      </c>
      <c r="B8" s="48"/>
      <c r="C8" s="48"/>
      <c r="D8" s="49"/>
      <c r="E8" s="1"/>
      <c r="F8" s="1"/>
      <c r="G8" s="1"/>
      <c r="H8" s="1"/>
    </row>
    <row r="9" spans="1:8" x14ac:dyDescent="0.25">
      <c r="A9" s="94" t="s">
        <v>38</v>
      </c>
      <c r="B9" s="95"/>
      <c r="C9" s="96"/>
      <c r="D9" s="4" t="s">
        <v>39</v>
      </c>
    </row>
    <row r="10" spans="1:8" x14ac:dyDescent="0.25">
      <c r="A10" s="94" t="s">
        <v>1</v>
      </c>
      <c r="B10" s="95"/>
      <c r="C10" s="96"/>
      <c r="D10" s="14">
        <v>53273.4</v>
      </c>
    </row>
    <row r="11" spans="1:8" ht="21" x14ac:dyDescent="0.25">
      <c r="A11" s="12" t="s">
        <v>37</v>
      </c>
      <c r="B11" s="90" t="s">
        <v>35</v>
      </c>
      <c r="C11" s="91"/>
      <c r="D11" s="11" t="s">
        <v>36</v>
      </c>
      <c r="E11" s="1"/>
      <c r="F11" s="1"/>
      <c r="G11" s="1"/>
      <c r="H11" s="1"/>
    </row>
    <row r="12" spans="1:8" ht="21" x14ac:dyDescent="0.25">
      <c r="A12" s="56" t="s">
        <v>2</v>
      </c>
      <c r="B12" s="57"/>
      <c r="C12" s="57"/>
      <c r="D12" s="58"/>
    </row>
    <row r="13" spans="1:8" ht="24" customHeight="1" x14ac:dyDescent="0.25">
      <c r="A13" s="68" t="s">
        <v>40</v>
      </c>
      <c r="B13" s="69"/>
      <c r="C13" s="70"/>
      <c r="D13" s="23">
        <f>SUM(D14:D16)</f>
        <v>21922.851440000002</v>
      </c>
    </row>
    <row r="14" spans="1:8" ht="17.25" customHeight="1" x14ac:dyDescent="0.25">
      <c r="A14" s="128" t="s">
        <v>86</v>
      </c>
      <c r="B14" s="127" t="s">
        <v>88</v>
      </c>
      <c r="C14" s="100"/>
      <c r="D14" s="15">
        <v>15789.6</v>
      </c>
    </row>
    <row r="15" spans="1:8" ht="21" customHeight="1" x14ac:dyDescent="0.25">
      <c r="A15" s="129"/>
      <c r="B15" s="101" t="s">
        <v>44</v>
      </c>
      <c r="C15" s="112"/>
      <c r="D15" s="15">
        <f>(6410.56*0.0765)+(416*0.3156)+(700*0.2)</f>
        <v>761.69744000000003</v>
      </c>
    </row>
    <row r="16" spans="1:8" ht="18" customHeight="1" x14ac:dyDescent="0.25">
      <c r="A16" s="130"/>
      <c r="B16" s="101" t="s">
        <v>45</v>
      </c>
      <c r="C16" s="112"/>
      <c r="D16" s="15">
        <f>(D14*0.34)+3.09</f>
        <v>5371.554000000001</v>
      </c>
    </row>
    <row r="17" spans="1:8" ht="45" customHeight="1" x14ac:dyDescent="0.25">
      <c r="A17" s="32" t="s">
        <v>5</v>
      </c>
      <c r="B17" s="114" t="s">
        <v>60</v>
      </c>
      <c r="C17" s="115"/>
      <c r="D17" s="116"/>
      <c r="E17" s="9"/>
    </row>
    <row r="18" spans="1:8" ht="45" customHeight="1" x14ac:dyDescent="0.25">
      <c r="A18" s="94" t="s">
        <v>102</v>
      </c>
      <c r="B18" s="95"/>
      <c r="C18" s="96"/>
      <c r="D18" s="23">
        <f>SUM(D19:D21)</f>
        <v>4470.2530399999996</v>
      </c>
      <c r="E18" s="9"/>
    </row>
    <row r="19" spans="1:8" ht="45" customHeight="1" x14ac:dyDescent="0.25">
      <c r="A19" s="128" t="s">
        <v>85</v>
      </c>
      <c r="B19" s="120" t="s">
        <v>82</v>
      </c>
      <c r="C19" s="121"/>
      <c r="D19" s="43">
        <f>29.59*96</f>
        <v>2840.64</v>
      </c>
      <c r="E19" s="9"/>
    </row>
    <row r="20" spans="1:8" ht="45" customHeight="1" x14ac:dyDescent="0.25">
      <c r="A20" s="129"/>
      <c r="B20" s="120" t="s">
        <v>44</v>
      </c>
      <c r="C20" s="121"/>
      <c r="D20" s="15">
        <f>(6410.56*0.0765)+(96*0.3156)+(700*0.2)</f>
        <v>660.70544000000007</v>
      </c>
      <c r="E20" s="9"/>
    </row>
    <row r="21" spans="1:8" ht="45" customHeight="1" x14ac:dyDescent="0.25">
      <c r="A21" s="130"/>
      <c r="B21" s="120" t="s">
        <v>45</v>
      </c>
      <c r="C21" s="121"/>
      <c r="D21" s="15">
        <f>(D19*0.34)+3.09</f>
        <v>968.9076</v>
      </c>
      <c r="E21" s="9"/>
    </row>
    <row r="22" spans="1:8" ht="31.5" customHeight="1" x14ac:dyDescent="0.25">
      <c r="A22" s="68" t="s">
        <v>24</v>
      </c>
      <c r="B22" s="69"/>
      <c r="C22" s="70"/>
      <c r="D22" s="23">
        <f>SUM(D23)</f>
        <v>9055.7999999999993</v>
      </c>
    </row>
    <row r="23" spans="1:8" ht="34.5" customHeight="1" x14ac:dyDescent="0.25">
      <c r="A23" s="32" t="s">
        <v>4</v>
      </c>
      <c r="B23" s="110" t="s">
        <v>58</v>
      </c>
      <c r="C23" s="110"/>
      <c r="D23" s="27">
        <v>9055.7999999999993</v>
      </c>
    </row>
    <row r="24" spans="1:8" ht="60" customHeight="1" x14ac:dyDescent="0.25">
      <c r="A24" s="32" t="s">
        <v>5</v>
      </c>
      <c r="B24" s="111" t="s">
        <v>59</v>
      </c>
      <c r="C24" s="111"/>
      <c r="D24" s="111"/>
      <c r="E24" s="9"/>
      <c r="F24" s="9"/>
    </row>
    <row r="25" spans="1:8" ht="31.5" x14ac:dyDescent="0.25">
      <c r="A25" s="22" t="s">
        <v>53</v>
      </c>
      <c r="B25" s="79" t="s">
        <v>51</v>
      </c>
      <c r="C25" s="79"/>
      <c r="D25" s="23"/>
    </row>
    <row r="26" spans="1:8" x14ac:dyDescent="0.25">
      <c r="A26" s="32" t="s">
        <v>4</v>
      </c>
      <c r="B26" s="98"/>
      <c r="C26" s="99"/>
      <c r="D26" s="6"/>
    </row>
    <row r="27" spans="1:8" x14ac:dyDescent="0.25">
      <c r="A27" s="32" t="s">
        <v>5</v>
      </c>
      <c r="B27" s="98"/>
      <c r="C27" s="113"/>
      <c r="D27" s="99"/>
    </row>
    <row r="28" spans="1:8" ht="17.25" x14ac:dyDescent="0.25">
      <c r="A28" s="83" t="s">
        <v>3</v>
      </c>
      <c r="B28" s="84"/>
      <c r="C28" s="85"/>
      <c r="D28" s="29">
        <f>SUM(D13,D18,D22)</f>
        <v>35448.904479999997</v>
      </c>
    </row>
    <row r="29" spans="1:8" ht="15" x14ac:dyDescent="0.25">
      <c r="A29" s="47"/>
      <c r="B29" s="48"/>
      <c r="C29" s="48"/>
      <c r="D29" s="49"/>
      <c r="E29" s="1"/>
      <c r="F29" s="1"/>
      <c r="G29" s="1"/>
      <c r="H29" s="1"/>
    </row>
    <row r="30" spans="1:8" ht="21" x14ac:dyDescent="0.25">
      <c r="A30" s="56" t="s">
        <v>6</v>
      </c>
      <c r="B30" s="57"/>
      <c r="C30" s="57"/>
      <c r="D30" s="58"/>
    </row>
    <row r="31" spans="1:8" x14ac:dyDescent="0.25">
      <c r="A31" s="68" t="s">
        <v>7</v>
      </c>
      <c r="B31" s="69"/>
      <c r="C31" s="70"/>
      <c r="D31" s="23">
        <f>SUM(D32)</f>
        <v>526.32000000000005</v>
      </c>
    </row>
    <row r="32" spans="1:8" ht="46.5" customHeight="1" x14ac:dyDescent="0.25">
      <c r="A32" s="32" t="s">
        <v>20</v>
      </c>
      <c r="B32" s="100" t="s">
        <v>65</v>
      </c>
      <c r="C32" s="100"/>
      <c r="D32" s="17">
        <v>526.32000000000005</v>
      </c>
      <c r="E32" s="16"/>
    </row>
    <row r="33" spans="1:9" ht="46.5" customHeight="1" x14ac:dyDescent="0.25">
      <c r="A33" s="32" t="s">
        <v>21</v>
      </c>
      <c r="B33" s="111" t="s">
        <v>56</v>
      </c>
      <c r="C33" s="111"/>
      <c r="D33" s="111"/>
      <c r="E33" s="10"/>
      <c r="F33" s="10"/>
      <c r="G33" s="10"/>
    </row>
    <row r="34" spans="1:9" ht="36" customHeight="1" x14ac:dyDescent="0.25">
      <c r="A34" s="68" t="s">
        <v>25</v>
      </c>
      <c r="B34" s="69"/>
      <c r="C34" s="70"/>
      <c r="D34" s="23">
        <f>SUM(D35)</f>
        <v>645</v>
      </c>
    </row>
    <row r="35" spans="1:9" ht="36.75" customHeight="1" x14ac:dyDescent="0.25">
      <c r="A35" s="32" t="s">
        <v>20</v>
      </c>
      <c r="B35" s="101" t="s">
        <v>61</v>
      </c>
      <c r="C35" s="102"/>
      <c r="D35" s="18">
        <v>645</v>
      </c>
    </row>
    <row r="36" spans="1:9" ht="31.5" customHeight="1" x14ac:dyDescent="0.25">
      <c r="A36" s="32" t="s">
        <v>21</v>
      </c>
      <c r="B36" s="100" t="s">
        <v>48</v>
      </c>
      <c r="C36" s="100"/>
      <c r="D36" s="100"/>
      <c r="E36" s="10"/>
      <c r="F36" s="10"/>
      <c r="G36" s="10"/>
      <c r="H36" s="10"/>
      <c r="I36" s="10"/>
    </row>
    <row r="37" spans="1:9" ht="42.75" customHeight="1" x14ac:dyDescent="0.25">
      <c r="A37" s="68" t="s">
        <v>8</v>
      </c>
      <c r="B37" s="69"/>
      <c r="C37" s="70"/>
      <c r="D37" s="23">
        <v>400</v>
      </c>
    </row>
    <row r="38" spans="1:9" ht="63" customHeight="1" x14ac:dyDescent="0.25">
      <c r="A38" s="32" t="s">
        <v>20</v>
      </c>
      <c r="B38" s="103" t="s">
        <v>49</v>
      </c>
      <c r="C38" s="103"/>
      <c r="D38" s="18"/>
    </row>
    <row r="39" spans="1:9" ht="33" customHeight="1" x14ac:dyDescent="0.25">
      <c r="A39" s="32" t="s">
        <v>22</v>
      </c>
      <c r="B39" s="87" t="s">
        <v>104</v>
      </c>
      <c r="C39" s="88"/>
      <c r="D39" s="89"/>
    </row>
    <row r="40" spans="1:9" x14ac:dyDescent="0.25">
      <c r="A40" s="68" t="s">
        <v>26</v>
      </c>
      <c r="B40" s="69"/>
      <c r="C40" s="70"/>
      <c r="D40" s="23">
        <f>SUM(D41)</f>
        <v>616.4</v>
      </c>
    </row>
    <row r="41" spans="1:9" x14ac:dyDescent="0.25">
      <c r="A41" s="32" t="s">
        <v>20</v>
      </c>
      <c r="B41" s="103" t="s">
        <v>89</v>
      </c>
      <c r="C41" s="103"/>
      <c r="D41" s="18">
        <v>616.4</v>
      </c>
    </row>
    <row r="42" spans="1:9" ht="15.75" customHeight="1" x14ac:dyDescent="0.25">
      <c r="A42" s="32" t="s">
        <v>22</v>
      </c>
      <c r="B42" s="87" t="s">
        <v>27</v>
      </c>
      <c r="C42" s="88"/>
      <c r="D42" s="89"/>
    </row>
    <row r="43" spans="1:9" x14ac:dyDescent="0.25">
      <c r="A43" s="68" t="s">
        <v>29</v>
      </c>
      <c r="B43" s="69"/>
      <c r="C43" s="70"/>
      <c r="D43" s="23">
        <f>SUM(D44)</f>
        <v>100</v>
      </c>
    </row>
    <row r="44" spans="1:9" x14ac:dyDescent="0.25">
      <c r="A44" s="32" t="s">
        <v>4</v>
      </c>
      <c r="B44" s="103" t="s">
        <v>103</v>
      </c>
      <c r="C44" s="103"/>
      <c r="D44" s="18">
        <v>100</v>
      </c>
    </row>
    <row r="45" spans="1:9" x14ac:dyDescent="0.25">
      <c r="A45" s="32" t="s">
        <v>23</v>
      </c>
      <c r="B45" s="107" t="s">
        <v>105</v>
      </c>
      <c r="C45" s="108"/>
      <c r="D45" s="109"/>
    </row>
    <row r="46" spans="1:9" x14ac:dyDescent="0.25">
      <c r="A46" s="68" t="s">
        <v>9</v>
      </c>
      <c r="B46" s="69"/>
      <c r="C46" s="70"/>
      <c r="D46" s="23">
        <f>SUM(D47)</f>
        <v>350</v>
      </c>
    </row>
    <row r="47" spans="1:9" ht="37.5" customHeight="1" x14ac:dyDescent="0.25">
      <c r="A47" s="32" t="s">
        <v>20</v>
      </c>
      <c r="B47" s="104" t="s">
        <v>63</v>
      </c>
      <c r="C47" s="104"/>
      <c r="D47" s="34">
        <v>350</v>
      </c>
    </row>
    <row r="48" spans="1:9" ht="25.5" customHeight="1" x14ac:dyDescent="0.25">
      <c r="A48" s="32" t="s">
        <v>22</v>
      </c>
      <c r="B48" s="110" t="s">
        <v>62</v>
      </c>
      <c r="C48" s="110"/>
      <c r="D48" s="110"/>
    </row>
    <row r="49" spans="1:5" ht="47.25" x14ac:dyDescent="0.25">
      <c r="A49" s="22" t="s">
        <v>43</v>
      </c>
      <c r="B49" s="105"/>
      <c r="C49" s="106"/>
      <c r="D49" s="23"/>
    </row>
    <row r="50" spans="1:5" x14ac:dyDescent="0.25">
      <c r="A50" s="32" t="s">
        <v>4</v>
      </c>
      <c r="B50" s="86"/>
      <c r="C50" s="86"/>
      <c r="D50" s="6"/>
    </row>
    <row r="51" spans="1:5" x14ac:dyDescent="0.25">
      <c r="A51" s="32" t="s">
        <v>22</v>
      </c>
      <c r="B51" s="87"/>
      <c r="C51" s="88"/>
      <c r="D51" s="89"/>
    </row>
    <row r="52" spans="1:5" ht="17.25" x14ac:dyDescent="0.25">
      <c r="A52" s="83" t="s">
        <v>10</v>
      </c>
      <c r="B52" s="84"/>
      <c r="C52" s="85"/>
      <c r="D52" s="29">
        <f>SUM(D31, D34, D37, D40, D43,D46, D49)</f>
        <v>2637.7200000000003</v>
      </c>
    </row>
    <row r="53" spans="1:5" ht="15" x14ac:dyDescent="0.25">
      <c r="A53" s="47"/>
      <c r="B53" s="48"/>
      <c r="C53" s="48"/>
      <c r="D53" s="49"/>
    </row>
    <row r="54" spans="1:5" ht="21" x14ac:dyDescent="0.25">
      <c r="A54" s="56" t="s">
        <v>11</v>
      </c>
      <c r="B54" s="57"/>
      <c r="C54" s="57"/>
      <c r="D54" s="58"/>
    </row>
    <row r="55" spans="1:5" x14ac:dyDescent="0.25">
      <c r="A55" s="68" t="s">
        <v>12</v>
      </c>
      <c r="B55" s="69"/>
      <c r="C55" s="70"/>
      <c r="D55" s="23">
        <f>SUM(D56)</f>
        <v>701.2</v>
      </c>
    </row>
    <row r="56" spans="1:5" ht="31.5" customHeight="1" x14ac:dyDescent="0.25">
      <c r="A56" s="32" t="s">
        <v>4</v>
      </c>
      <c r="B56" s="98" t="s">
        <v>64</v>
      </c>
      <c r="C56" s="99"/>
      <c r="D56" s="18">
        <v>701.2</v>
      </c>
    </row>
    <row r="57" spans="1:5" x14ac:dyDescent="0.25">
      <c r="A57" s="32" t="s">
        <v>21</v>
      </c>
      <c r="B57" s="87" t="s">
        <v>30</v>
      </c>
      <c r="C57" s="88"/>
      <c r="D57" s="89"/>
    </row>
    <row r="58" spans="1:5" x14ac:dyDescent="0.25">
      <c r="A58" s="68" t="s">
        <v>33</v>
      </c>
      <c r="B58" s="69"/>
      <c r="C58" s="69"/>
      <c r="D58" s="24">
        <f>SUM(D59)</f>
        <v>1020</v>
      </c>
    </row>
    <row r="59" spans="1:5" ht="26.25" customHeight="1" x14ac:dyDescent="0.25">
      <c r="A59" s="32" t="s">
        <v>20</v>
      </c>
      <c r="B59" s="103" t="s">
        <v>90</v>
      </c>
      <c r="C59" s="103"/>
      <c r="D59" s="18">
        <v>1020</v>
      </c>
    </row>
    <row r="60" spans="1:5" x14ac:dyDescent="0.25">
      <c r="A60" s="32" t="s">
        <v>21</v>
      </c>
      <c r="B60" s="87" t="s">
        <v>31</v>
      </c>
      <c r="C60" s="88"/>
      <c r="D60" s="89"/>
    </row>
    <row r="61" spans="1:5" x14ac:dyDescent="0.25">
      <c r="A61" s="68" t="s">
        <v>34</v>
      </c>
      <c r="B61" s="69"/>
      <c r="C61" s="70"/>
      <c r="D61" s="23">
        <v>1000</v>
      </c>
    </row>
    <row r="62" spans="1:5" x14ac:dyDescent="0.25">
      <c r="A62" s="68" t="s">
        <v>32</v>
      </c>
      <c r="B62" s="69"/>
      <c r="C62" s="70"/>
      <c r="D62" s="25">
        <v>25</v>
      </c>
    </row>
    <row r="63" spans="1:5" x14ac:dyDescent="0.25">
      <c r="A63" s="63" t="s">
        <v>13</v>
      </c>
      <c r="B63" s="64"/>
      <c r="C63" s="65"/>
      <c r="D63" s="23">
        <f>SUM(D64)</f>
        <v>3500</v>
      </c>
      <c r="E63" s="35"/>
    </row>
    <row r="64" spans="1:5" ht="66.75" customHeight="1" x14ac:dyDescent="0.25">
      <c r="A64" s="13" t="s">
        <v>4</v>
      </c>
      <c r="B64" s="87" t="s">
        <v>87</v>
      </c>
      <c r="C64" s="89"/>
      <c r="D64" s="33">
        <v>3500</v>
      </c>
    </row>
    <row r="65" spans="1:4" ht="84" customHeight="1" x14ac:dyDescent="0.25">
      <c r="A65" s="13" t="s">
        <v>23</v>
      </c>
      <c r="B65" s="87" t="s">
        <v>79</v>
      </c>
      <c r="C65" s="88"/>
      <c r="D65" s="89"/>
    </row>
    <row r="66" spans="1:4" ht="31.5" x14ac:dyDescent="0.25">
      <c r="A66" s="22" t="s">
        <v>50</v>
      </c>
      <c r="B66" s="79" t="s">
        <v>51</v>
      </c>
      <c r="C66" s="79"/>
      <c r="D66" s="23"/>
    </row>
    <row r="67" spans="1:4" ht="17.25" x14ac:dyDescent="0.3">
      <c r="A67" s="80" t="s">
        <v>10</v>
      </c>
      <c r="B67" s="81"/>
      <c r="C67" s="82"/>
      <c r="D67" s="29">
        <f>SUM(D55, D58, D61, D62,D63, D66 )</f>
        <v>6246.2</v>
      </c>
    </row>
    <row r="68" spans="1:4" ht="15" x14ac:dyDescent="0.25">
      <c r="A68" s="47"/>
      <c r="B68" s="48"/>
      <c r="C68" s="48"/>
      <c r="D68" s="49"/>
    </row>
    <row r="69" spans="1:4" ht="21" x14ac:dyDescent="0.25">
      <c r="A69" s="56" t="s">
        <v>17</v>
      </c>
      <c r="B69" s="57"/>
      <c r="C69" s="57"/>
      <c r="D69" s="58"/>
    </row>
    <row r="70" spans="1:4" s="7" customFormat="1" ht="204.75" customHeight="1" x14ac:dyDescent="0.25">
      <c r="A70" s="22" t="s">
        <v>71</v>
      </c>
      <c r="B70" s="61" t="s">
        <v>80</v>
      </c>
      <c r="C70" s="75"/>
      <c r="D70" s="23">
        <v>1200</v>
      </c>
    </row>
    <row r="71" spans="1:4" ht="17.25" x14ac:dyDescent="0.25">
      <c r="A71" s="53" t="s">
        <v>14</v>
      </c>
      <c r="B71" s="54"/>
      <c r="C71" s="55"/>
      <c r="D71" s="26">
        <f>SUM(D70)</f>
        <v>1200</v>
      </c>
    </row>
    <row r="72" spans="1:4" ht="15" x14ac:dyDescent="0.25">
      <c r="A72" s="47"/>
      <c r="B72" s="48"/>
      <c r="C72" s="48"/>
      <c r="D72" s="49"/>
    </row>
    <row r="73" spans="1:4" ht="21" x14ac:dyDescent="0.25">
      <c r="A73" s="56" t="s">
        <v>16</v>
      </c>
      <c r="B73" s="57"/>
      <c r="C73" s="57"/>
      <c r="D73" s="58"/>
    </row>
    <row r="74" spans="1:4" ht="31.5" x14ac:dyDescent="0.25">
      <c r="A74" s="21" t="s">
        <v>15</v>
      </c>
      <c r="B74" s="59"/>
      <c r="C74" s="60"/>
      <c r="D74" s="23">
        <v>0</v>
      </c>
    </row>
    <row r="75" spans="1:4" ht="31.5" x14ac:dyDescent="0.25">
      <c r="A75" s="22" t="s">
        <v>99</v>
      </c>
      <c r="B75" s="61" t="s">
        <v>51</v>
      </c>
      <c r="C75" s="62"/>
      <c r="D75" s="23">
        <v>7740.58</v>
      </c>
    </row>
    <row r="76" spans="1:4" ht="17.25" x14ac:dyDescent="0.25">
      <c r="A76" s="71" t="s">
        <v>18</v>
      </c>
      <c r="B76" s="72"/>
      <c r="C76" s="73"/>
      <c r="D76" s="28">
        <f>SUM(D75)</f>
        <v>7740.58</v>
      </c>
    </row>
    <row r="77" spans="1:4" ht="15" x14ac:dyDescent="0.25">
      <c r="A77" s="47"/>
      <c r="B77" s="48"/>
      <c r="C77" s="48"/>
      <c r="D77" s="49"/>
    </row>
    <row r="78" spans="1:4" ht="18.75" x14ac:dyDescent="0.25">
      <c r="A78" s="50" t="s">
        <v>19</v>
      </c>
      <c r="B78" s="51"/>
      <c r="C78" s="52"/>
      <c r="D78" s="30">
        <f>SUM(D28,D52, D67, D71, D76)</f>
        <v>53273.404479999997</v>
      </c>
    </row>
    <row r="79" spans="1:4" ht="22.5" customHeight="1" x14ac:dyDescent="0.25">
      <c r="A79" s="46" t="s">
        <v>54</v>
      </c>
      <c r="B79" s="46"/>
      <c r="C79" s="46"/>
      <c r="D79" s="31">
        <f>SUM(D10-D78)</f>
        <v>-4.4799999959650449E-3</v>
      </c>
    </row>
  </sheetData>
  <mergeCells count="75">
    <mergeCell ref="A76:C76"/>
    <mergeCell ref="A77:D77"/>
    <mergeCell ref="A78:C78"/>
    <mergeCell ref="A79:C79"/>
    <mergeCell ref="B70:C70"/>
    <mergeCell ref="A71:C71"/>
    <mergeCell ref="A72:D72"/>
    <mergeCell ref="A73:D73"/>
    <mergeCell ref="B74:C74"/>
    <mergeCell ref="B75:C75"/>
    <mergeCell ref="A69:D69"/>
    <mergeCell ref="A58:C58"/>
    <mergeCell ref="B59:C59"/>
    <mergeCell ref="B60:D60"/>
    <mergeCell ref="A61:C61"/>
    <mergeCell ref="A62:C62"/>
    <mergeCell ref="A63:C63"/>
    <mergeCell ref="B64:C64"/>
    <mergeCell ref="B65:D65"/>
    <mergeCell ref="B66:C66"/>
    <mergeCell ref="A67:C67"/>
    <mergeCell ref="A68:D68"/>
    <mergeCell ref="B57:D57"/>
    <mergeCell ref="A46:C46"/>
    <mergeCell ref="B47:C47"/>
    <mergeCell ref="B48:D48"/>
    <mergeCell ref="B49:C49"/>
    <mergeCell ref="B50:C50"/>
    <mergeCell ref="B51:D51"/>
    <mergeCell ref="A52:C52"/>
    <mergeCell ref="A53:D53"/>
    <mergeCell ref="A54:D54"/>
    <mergeCell ref="A55:C55"/>
    <mergeCell ref="B56:C56"/>
    <mergeCell ref="B45:D45"/>
    <mergeCell ref="A34:C34"/>
    <mergeCell ref="B35:C35"/>
    <mergeCell ref="B36:D36"/>
    <mergeCell ref="A37:C37"/>
    <mergeCell ref="B38:C38"/>
    <mergeCell ref="B39:D39"/>
    <mergeCell ref="A40:C40"/>
    <mergeCell ref="B41:C41"/>
    <mergeCell ref="B42:D42"/>
    <mergeCell ref="A43:C43"/>
    <mergeCell ref="B44:C44"/>
    <mergeCell ref="B33:D33"/>
    <mergeCell ref="A22:C22"/>
    <mergeCell ref="B23:C23"/>
    <mergeCell ref="B24:D24"/>
    <mergeCell ref="B25:C25"/>
    <mergeCell ref="B26:C26"/>
    <mergeCell ref="B27:D27"/>
    <mergeCell ref="A28:C28"/>
    <mergeCell ref="A29:D29"/>
    <mergeCell ref="A30:D30"/>
    <mergeCell ref="A31:C31"/>
    <mergeCell ref="B32:C32"/>
    <mergeCell ref="B17:D17"/>
    <mergeCell ref="A7:D7"/>
    <mergeCell ref="A8:D8"/>
    <mergeCell ref="A9:C9"/>
    <mergeCell ref="A10:C10"/>
    <mergeCell ref="B11:C11"/>
    <mergeCell ref="A12:D12"/>
    <mergeCell ref="A13:C13"/>
    <mergeCell ref="A14:A16"/>
    <mergeCell ref="B14:C14"/>
    <mergeCell ref="B15:C15"/>
    <mergeCell ref="B16:C16"/>
    <mergeCell ref="A19:A21"/>
    <mergeCell ref="B19:C19"/>
    <mergeCell ref="B20:C20"/>
    <mergeCell ref="B21:C21"/>
    <mergeCell ref="A18:C18"/>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79"/>
  <sheetViews>
    <sheetView tabSelected="1" workbookViewId="0">
      <selection activeCell="A18" sqref="A18:C18"/>
    </sheetView>
  </sheetViews>
  <sheetFormatPr defaultRowHeight="15.75" x14ac:dyDescent="0.25"/>
  <cols>
    <col min="1" max="1" width="44.28515625" style="3" customWidth="1"/>
    <col min="2" max="2" width="35.85546875" style="19" customWidth="1"/>
    <col min="3" max="3" width="25.85546875" style="20" customWidth="1"/>
    <col min="4" max="4" width="30.85546875" customWidth="1"/>
    <col min="5" max="5" width="8.85546875" customWidth="1"/>
    <col min="6" max="6" width="8.7109375" customWidth="1"/>
    <col min="7" max="8" width="8.28515625" customWidth="1"/>
  </cols>
  <sheetData>
    <row r="5" spans="1:8" ht="26.25" customHeight="1" x14ac:dyDescent="0.25"/>
    <row r="7" spans="1:8" ht="26.25" customHeight="1" x14ac:dyDescent="0.6">
      <c r="A7" s="92" t="s">
        <v>0</v>
      </c>
      <c r="B7" s="92"/>
      <c r="C7" s="92"/>
      <c r="D7" s="92"/>
      <c r="E7" s="2"/>
      <c r="F7" s="2"/>
      <c r="G7" s="2"/>
      <c r="H7" s="2"/>
    </row>
    <row r="8" spans="1:8" ht="24.75" customHeight="1" x14ac:dyDescent="0.25">
      <c r="A8" s="93" t="s">
        <v>69</v>
      </c>
      <c r="B8" s="48"/>
      <c r="C8" s="48"/>
      <c r="D8" s="49"/>
      <c r="E8" s="1"/>
      <c r="F8" s="1"/>
      <c r="G8" s="1"/>
      <c r="H8" s="1"/>
    </row>
    <row r="9" spans="1:8" x14ac:dyDescent="0.25">
      <c r="A9" s="94" t="s">
        <v>38</v>
      </c>
      <c r="B9" s="95"/>
      <c r="C9" s="96"/>
      <c r="D9" s="4" t="s">
        <v>39</v>
      </c>
    </row>
    <row r="10" spans="1:8" x14ac:dyDescent="0.25">
      <c r="A10" s="94" t="s">
        <v>1</v>
      </c>
      <c r="B10" s="95"/>
      <c r="C10" s="96"/>
      <c r="D10" s="14">
        <v>53273.4</v>
      </c>
    </row>
    <row r="11" spans="1:8" ht="21" x14ac:dyDescent="0.25">
      <c r="A11" s="12" t="s">
        <v>37</v>
      </c>
      <c r="B11" s="90" t="s">
        <v>35</v>
      </c>
      <c r="C11" s="91"/>
      <c r="D11" s="11" t="s">
        <v>36</v>
      </c>
      <c r="E11" s="1"/>
      <c r="F11" s="1"/>
      <c r="G11" s="1"/>
      <c r="H11" s="1"/>
    </row>
    <row r="12" spans="1:8" ht="21" x14ac:dyDescent="0.25">
      <c r="A12" s="56" t="s">
        <v>2</v>
      </c>
      <c r="B12" s="57"/>
      <c r="C12" s="57"/>
      <c r="D12" s="58"/>
    </row>
    <row r="13" spans="1:8" ht="24" customHeight="1" x14ac:dyDescent="0.25">
      <c r="A13" s="68" t="s">
        <v>40</v>
      </c>
      <c r="B13" s="69"/>
      <c r="C13" s="70"/>
      <c r="D13" s="23">
        <f>SUM(D14:D16)</f>
        <v>8287.6546400000007</v>
      </c>
    </row>
    <row r="14" spans="1:8" ht="17.25" customHeight="1" x14ac:dyDescent="0.25">
      <c r="A14" s="128" t="s">
        <v>96</v>
      </c>
      <c r="B14" s="127" t="s">
        <v>91</v>
      </c>
      <c r="C14" s="100"/>
      <c r="D14" s="15">
        <v>5614.08</v>
      </c>
    </row>
    <row r="15" spans="1:8" ht="21" customHeight="1" x14ac:dyDescent="0.25">
      <c r="A15" s="129"/>
      <c r="B15" s="101" t="s">
        <v>44</v>
      </c>
      <c r="C15" s="112"/>
      <c r="D15" s="15">
        <f>(6410.56*0.0765)+(416*0.3156)+(700*0.2)</f>
        <v>761.69744000000003</v>
      </c>
    </row>
    <row r="16" spans="1:8" ht="18" customHeight="1" x14ac:dyDescent="0.25">
      <c r="A16" s="130"/>
      <c r="B16" s="101" t="s">
        <v>45</v>
      </c>
      <c r="C16" s="112"/>
      <c r="D16" s="15">
        <f>(D14*0.34)+3.09</f>
        <v>1911.8772000000001</v>
      </c>
    </row>
    <row r="17" spans="1:8" ht="45" customHeight="1" x14ac:dyDescent="0.25">
      <c r="A17" s="32" t="s">
        <v>5</v>
      </c>
      <c r="B17" s="114" t="s">
        <v>46</v>
      </c>
      <c r="C17" s="115"/>
      <c r="D17" s="116"/>
      <c r="E17" s="9"/>
    </row>
    <row r="18" spans="1:8" ht="45" customHeight="1" x14ac:dyDescent="0.25">
      <c r="A18" s="94" t="s">
        <v>106</v>
      </c>
      <c r="B18" s="95"/>
      <c r="C18" s="96"/>
      <c r="D18" s="23">
        <f>SUM(D19:D21)</f>
        <v>3711.6727999999994</v>
      </c>
      <c r="E18" s="9"/>
    </row>
    <row r="19" spans="1:8" ht="45" customHeight="1" x14ac:dyDescent="0.25">
      <c r="A19" s="124"/>
      <c r="B19" s="120" t="s">
        <v>92</v>
      </c>
      <c r="C19" s="121"/>
      <c r="D19" s="43">
        <f>30.15*75.6</f>
        <v>2279.3399999999997</v>
      </c>
      <c r="E19" s="9"/>
    </row>
    <row r="20" spans="1:8" ht="45" customHeight="1" x14ac:dyDescent="0.25">
      <c r="A20" s="125"/>
      <c r="B20" s="120" t="s">
        <v>44</v>
      </c>
      <c r="C20" s="121"/>
      <c r="D20" s="15">
        <f>(6410.56*0.0765)+(75.6*0.3156)+(700*0.2)</f>
        <v>654.2672</v>
      </c>
      <c r="E20" s="9"/>
    </row>
    <row r="21" spans="1:8" ht="45" customHeight="1" x14ac:dyDescent="0.25">
      <c r="A21" s="126"/>
      <c r="B21" s="120" t="s">
        <v>45</v>
      </c>
      <c r="C21" s="121"/>
      <c r="D21" s="15">
        <f>(D19*0.34)+3.09</f>
        <v>778.06560000000002</v>
      </c>
      <c r="E21" s="9"/>
    </row>
    <row r="22" spans="1:8" ht="31.5" customHeight="1" x14ac:dyDescent="0.25">
      <c r="A22" s="68" t="s">
        <v>24</v>
      </c>
      <c r="B22" s="69"/>
      <c r="C22" s="70"/>
      <c r="D22" s="23">
        <f>SUM(D23)</f>
        <v>29481.66</v>
      </c>
    </row>
    <row r="23" spans="1:8" ht="34.5" customHeight="1" x14ac:dyDescent="0.25">
      <c r="A23" s="32" t="s">
        <v>4</v>
      </c>
      <c r="B23" s="110" t="s">
        <v>100</v>
      </c>
      <c r="C23" s="110"/>
      <c r="D23" s="27">
        <v>29481.66</v>
      </c>
    </row>
    <row r="24" spans="1:8" ht="60" customHeight="1" x14ac:dyDescent="0.25">
      <c r="A24" s="32" t="s">
        <v>5</v>
      </c>
      <c r="B24" s="111" t="s">
        <v>55</v>
      </c>
      <c r="C24" s="111"/>
      <c r="D24" s="111"/>
      <c r="E24" s="9"/>
      <c r="F24" s="9"/>
    </row>
    <row r="25" spans="1:8" ht="31.5" x14ac:dyDescent="0.25">
      <c r="A25" s="22" t="s">
        <v>53</v>
      </c>
      <c r="B25" s="79" t="s">
        <v>51</v>
      </c>
      <c r="C25" s="79"/>
      <c r="D25" s="23"/>
    </row>
    <row r="26" spans="1:8" x14ac:dyDescent="0.25">
      <c r="A26" s="32" t="s">
        <v>4</v>
      </c>
      <c r="B26" s="98"/>
      <c r="C26" s="99"/>
      <c r="D26" s="6"/>
    </row>
    <row r="27" spans="1:8" x14ac:dyDescent="0.25">
      <c r="A27" s="32" t="s">
        <v>5</v>
      </c>
      <c r="B27" s="98"/>
      <c r="C27" s="113"/>
      <c r="D27" s="99"/>
    </row>
    <row r="28" spans="1:8" ht="17.25" x14ac:dyDescent="0.25">
      <c r="A28" s="83" t="s">
        <v>3</v>
      </c>
      <c r="B28" s="84"/>
      <c r="C28" s="85"/>
      <c r="D28" s="29">
        <f>SUM(D13, D22)</f>
        <v>37769.314639999997</v>
      </c>
    </row>
    <row r="29" spans="1:8" ht="15" x14ac:dyDescent="0.25">
      <c r="A29" s="47"/>
      <c r="B29" s="48"/>
      <c r="C29" s="48"/>
      <c r="D29" s="49"/>
      <c r="E29" s="1"/>
      <c r="F29" s="1"/>
      <c r="G29" s="1"/>
      <c r="H29" s="1"/>
    </row>
    <row r="30" spans="1:8" ht="21" x14ac:dyDescent="0.25">
      <c r="A30" s="56" t="s">
        <v>6</v>
      </c>
      <c r="B30" s="57"/>
      <c r="C30" s="57"/>
      <c r="D30" s="58"/>
    </row>
    <row r="31" spans="1:8" x14ac:dyDescent="0.25">
      <c r="A31" s="68" t="s">
        <v>7</v>
      </c>
      <c r="B31" s="69"/>
      <c r="C31" s="70"/>
      <c r="D31" s="23">
        <f>SUM(D32)</f>
        <v>1060.8</v>
      </c>
    </row>
    <row r="32" spans="1:8" ht="46.5" customHeight="1" x14ac:dyDescent="0.25">
      <c r="A32" s="32" t="s">
        <v>20</v>
      </c>
      <c r="B32" s="100" t="s">
        <v>57</v>
      </c>
      <c r="C32" s="100"/>
      <c r="D32" s="17">
        <v>1060.8</v>
      </c>
      <c r="E32" s="16"/>
    </row>
    <row r="33" spans="1:9" ht="46.5" customHeight="1" x14ac:dyDescent="0.25">
      <c r="A33" s="32" t="s">
        <v>21</v>
      </c>
      <c r="B33" s="111" t="s">
        <v>56</v>
      </c>
      <c r="C33" s="111"/>
      <c r="D33" s="111"/>
      <c r="E33" s="10"/>
      <c r="F33" s="10"/>
      <c r="G33" s="10"/>
    </row>
    <row r="34" spans="1:9" ht="36" customHeight="1" x14ac:dyDescent="0.25">
      <c r="A34" s="68" t="s">
        <v>25</v>
      </c>
      <c r="B34" s="69"/>
      <c r="C34" s="70"/>
      <c r="D34" s="23">
        <f>SUM(D35)</f>
        <v>1440</v>
      </c>
    </row>
    <row r="35" spans="1:9" ht="36.75" customHeight="1" x14ac:dyDescent="0.25">
      <c r="A35" s="32" t="s">
        <v>20</v>
      </c>
      <c r="B35" s="101" t="s">
        <v>93</v>
      </c>
      <c r="C35" s="102"/>
      <c r="D35" s="18">
        <v>1440</v>
      </c>
    </row>
    <row r="36" spans="1:9" ht="31.5" customHeight="1" x14ac:dyDescent="0.25">
      <c r="A36" s="32" t="s">
        <v>21</v>
      </c>
      <c r="B36" s="100" t="s">
        <v>48</v>
      </c>
      <c r="C36" s="100"/>
      <c r="D36" s="100"/>
      <c r="E36" s="10"/>
      <c r="F36" s="10"/>
      <c r="G36" s="10"/>
      <c r="H36" s="10"/>
      <c r="I36" s="10"/>
    </row>
    <row r="37" spans="1:9" ht="42.75" customHeight="1" x14ac:dyDescent="0.25">
      <c r="A37" s="68" t="s">
        <v>8</v>
      </c>
      <c r="B37" s="69"/>
      <c r="C37" s="70"/>
      <c r="D37" s="23">
        <v>1000</v>
      </c>
    </row>
    <row r="38" spans="1:9" ht="63" customHeight="1" x14ac:dyDescent="0.25">
      <c r="A38" s="32" t="s">
        <v>20</v>
      </c>
      <c r="B38" s="103" t="s">
        <v>66</v>
      </c>
      <c r="C38" s="103"/>
      <c r="D38" s="18"/>
    </row>
    <row r="39" spans="1:9" ht="33" customHeight="1" x14ac:dyDescent="0.25">
      <c r="A39" s="32" t="s">
        <v>22</v>
      </c>
      <c r="B39" s="87" t="s">
        <v>28</v>
      </c>
      <c r="C39" s="88"/>
      <c r="D39" s="89"/>
    </row>
    <row r="40" spans="1:9" x14ac:dyDescent="0.25">
      <c r="A40" s="68" t="s">
        <v>26</v>
      </c>
      <c r="B40" s="69"/>
      <c r="C40" s="70"/>
      <c r="D40" s="23">
        <f>SUM(D41)</f>
        <v>500</v>
      </c>
    </row>
    <row r="41" spans="1:9" x14ac:dyDescent="0.25">
      <c r="A41" s="32" t="s">
        <v>20</v>
      </c>
      <c r="B41" s="97"/>
      <c r="C41" s="97"/>
      <c r="D41" s="18">
        <v>500</v>
      </c>
    </row>
    <row r="42" spans="1:9" ht="15.75" customHeight="1" x14ac:dyDescent="0.25">
      <c r="A42" s="32" t="s">
        <v>22</v>
      </c>
      <c r="B42" s="87" t="s">
        <v>94</v>
      </c>
      <c r="C42" s="88"/>
      <c r="D42" s="89"/>
    </row>
    <row r="43" spans="1:9" x14ac:dyDescent="0.25">
      <c r="A43" s="68" t="s">
        <v>29</v>
      </c>
      <c r="B43" s="69"/>
      <c r="C43" s="70"/>
      <c r="D43" s="23">
        <v>0</v>
      </c>
    </row>
    <row r="44" spans="1:9" x14ac:dyDescent="0.25">
      <c r="A44" s="32" t="s">
        <v>4</v>
      </c>
      <c r="B44" s="97"/>
      <c r="C44" s="97"/>
      <c r="D44" s="6"/>
    </row>
    <row r="45" spans="1:9" x14ac:dyDescent="0.25">
      <c r="A45" s="32" t="s">
        <v>23</v>
      </c>
      <c r="B45" s="107"/>
      <c r="C45" s="108"/>
      <c r="D45" s="109"/>
    </row>
    <row r="46" spans="1:9" x14ac:dyDescent="0.25">
      <c r="A46" s="68" t="s">
        <v>9</v>
      </c>
      <c r="B46" s="69"/>
      <c r="C46" s="70"/>
      <c r="D46" s="23">
        <v>0</v>
      </c>
    </row>
    <row r="47" spans="1:9" x14ac:dyDescent="0.25">
      <c r="A47" s="32" t="s">
        <v>20</v>
      </c>
      <c r="B47" s="104"/>
      <c r="C47" s="104"/>
      <c r="D47" s="8"/>
    </row>
    <row r="48" spans="1:9" x14ac:dyDescent="0.25">
      <c r="A48" s="32" t="s">
        <v>22</v>
      </c>
      <c r="B48" s="110"/>
      <c r="C48" s="110"/>
      <c r="D48" s="110"/>
    </row>
    <row r="49" spans="1:4" ht="47.25" x14ac:dyDescent="0.25">
      <c r="A49" s="22" t="s">
        <v>43</v>
      </c>
      <c r="B49" s="105"/>
      <c r="C49" s="106"/>
      <c r="D49" s="23"/>
    </row>
    <row r="50" spans="1:4" x14ac:dyDescent="0.25">
      <c r="A50" s="32" t="s">
        <v>4</v>
      </c>
      <c r="B50" s="86"/>
      <c r="C50" s="86"/>
      <c r="D50" s="6"/>
    </row>
    <row r="51" spans="1:4" x14ac:dyDescent="0.25">
      <c r="A51" s="32" t="s">
        <v>22</v>
      </c>
      <c r="B51" s="87"/>
      <c r="C51" s="88"/>
      <c r="D51" s="89"/>
    </row>
    <row r="52" spans="1:4" ht="17.25" x14ac:dyDescent="0.25">
      <c r="A52" s="83" t="s">
        <v>10</v>
      </c>
      <c r="B52" s="84"/>
      <c r="C52" s="85"/>
      <c r="D52" s="29">
        <f>SUM(D31, D34, D37, D40, D43,D46, D49)</f>
        <v>4000.8</v>
      </c>
    </row>
    <row r="53" spans="1:4" ht="15" x14ac:dyDescent="0.25">
      <c r="A53" s="47"/>
      <c r="B53" s="48"/>
      <c r="C53" s="48"/>
      <c r="D53" s="49"/>
    </row>
    <row r="54" spans="1:4" ht="21" x14ac:dyDescent="0.25">
      <c r="A54" s="56" t="s">
        <v>11</v>
      </c>
      <c r="B54" s="57"/>
      <c r="C54" s="57"/>
      <c r="D54" s="58"/>
    </row>
    <row r="55" spans="1:4" x14ac:dyDescent="0.25">
      <c r="A55" s="68" t="s">
        <v>12</v>
      </c>
      <c r="B55" s="69"/>
      <c r="C55" s="70"/>
      <c r="D55" s="23">
        <f>SUM(D56)</f>
        <v>762.71</v>
      </c>
    </row>
    <row r="56" spans="1:4" ht="31.5" customHeight="1" x14ac:dyDescent="0.25">
      <c r="A56" s="32" t="s">
        <v>4</v>
      </c>
      <c r="B56" s="87" t="s">
        <v>67</v>
      </c>
      <c r="C56" s="89"/>
      <c r="D56" s="18">
        <v>762.71</v>
      </c>
    </row>
    <row r="57" spans="1:4" x14ac:dyDescent="0.25">
      <c r="A57" s="32" t="s">
        <v>21</v>
      </c>
      <c r="B57" s="87" t="s">
        <v>30</v>
      </c>
      <c r="C57" s="88"/>
      <c r="D57" s="89"/>
    </row>
    <row r="58" spans="1:4" x14ac:dyDescent="0.25">
      <c r="A58" s="68" t="s">
        <v>33</v>
      </c>
      <c r="B58" s="69"/>
      <c r="C58" s="69"/>
      <c r="D58" s="24">
        <f>SUM(D59)</f>
        <v>0</v>
      </c>
    </row>
    <row r="59" spans="1:4" ht="26.25" customHeight="1" x14ac:dyDescent="0.25">
      <c r="A59" s="32" t="s">
        <v>20</v>
      </c>
      <c r="B59" s="97"/>
      <c r="C59" s="97"/>
      <c r="D59" s="18"/>
    </row>
    <row r="60" spans="1:4" x14ac:dyDescent="0.25">
      <c r="A60" s="32" t="s">
        <v>21</v>
      </c>
      <c r="B60" s="87" t="s">
        <v>31</v>
      </c>
      <c r="C60" s="88"/>
      <c r="D60" s="89"/>
    </row>
    <row r="61" spans="1:4" x14ac:dyDescent="0.25">
      <c r="A61" s="68" t="s">
        <v>34</v>
      </c>
      <c r="B61" s="69"/>
      <c r="C61" s="70"/>
      <c r="D61" s="23">
        <v>0</v>
      </c>
    </row>
    <row r="62" spans="1:4" x14ac:dyDescent="0.25">
      <c r="A62" s="68" t="s">
        <v>32</v>
      </c>
      <c r="B62" s="69"/>
      <c r="C62" s="70"/>
      <c r="D62" s="25">
        <v>0</v>
      </c>
    </row>
    <row r="63" spans="1:4" x14ac:dyDescent="0.25">
      <c r="A63" s="63" t="s">
        <v>13</v>
      </c>
      <c r="B63" s="64"/>
      <c r="C63" s="65"/>
      <c r="D63" s="23">
        <f>SUM(D64)</f>
        <v>3000</v>
      </c>
    </row>
    <row r="64" spans="1:4" ht="70.5" customHeight="1" x14ac:dyDescent="0.25">
      <c r="A64" s="13" t="s">
        <v>4</v>
      </c>
      <c r="B64" s="87" t="s">
        <v>95</v>
      </c>
      <c r="C64" s="89"/>
      <c r="D64" s="33">
        <v>3000</v>
      </c>
    </row>
    <row r="65" spans="1:4" x14ac:dyDescent="0.25">
      <c r="A65" s="13" t="s">
        <v>23</v>
      </c>
      <c r="B65" s="76" t="s">
        <v>41</v>
      </c>
      <c r="C65" s="77"/>
      <c r="D65" s="78"/>
    </row>
    <row r="66" spans="1:4" ht="31.5" x14ac:dyDescent="0.25">
      <c r="A66" s="22" t="s">
        <v>50</v>
      </c>
      <c r="B66" s="79" t="s">
        <v>51</v>
      </c>
      <c r="C66" s="79"/>
      <c r="D66" s="23"/>
    </row>
    <row r="67" spans="1:4" ht="17.25" x14ac:dyDescent="0.3">
      <c r="A67" s="80" t="s">
        <v>10</v>
      </c>
      <c r="B67" s="81"/>
      <c r="C67" s="82"/>
      <c r="D67" s="29">
        <f>SUM(D55, D58, D61, D62,D63, D66 )</f>
        <v>3762.71</v>
      </c>
    </row>
    <row r="68" spans="1:4" ht="15" x14ac:dyDescent="0.25">
      <c r="A68" s="47"/>
      <c r="B68" s="48"/>
      <c r="C68" s="48"/>
      <c r="D68" s="49"/>
    </row>
    <row r="69" spans="1:4" ht="21" x14ac:dyDescent="0.25">
      <c r="A69" s="56" t="s">
        <v>17</v>
      </c>
      <c r="B69" s="57"/>
      <c r="C69" s="57"/>
      <c r="D69" s="58"/>
    </row>
    <row r="70" spans="1:4" s="7" customFormat="1" ht="31.5" x14ac:dyDescent="0.25">
      <c r="A70" s="22" t="s">
        <v>52</v>
      </c>
      <c r="B70" s="74" t="s">
        <v>51</v>
      </c>
      <c r="C70" s="75"/>
      <c r="D70" s="23"/>
    </row>
    <row r="71" spans="1:4" ht="17.25" x14ac:dyDescent="0.25">
      <c r="A71" s="53" t="s">
        <v>14</v>
      </c>
      <c r="B71" s="54"/>
      <c r="C71" s="55"/>
      <c r="D71" s="26"/>
    </row>
    <row r="72" spans="1:4" ht="15" x14ac:dyDescent="0.25">
      <c r="A72" s="47"/>
      <c r="B72" s="48"/>
      <c r="C72" s="48"/>
      <c r="D72" s="49"/>
    </row>
    <row r="73" spans="1:4" ht="21" x14ac:dyDescent="0.25">
      <c r="A73" s="56" t="s">
        <v>16</v>
      </c>
      <c r="B73" s="57"/>
      <c r="C73" s="57"/>
      <c r="D73" s="58"/>
    </row>
    <row r="74" spans="1:4" ht="31.5" x14ac:dyDescent="0.25">
      <c r="A74" s="21" t="s">
        <v>15</v>
      </c>
      <c r="B74" s="59"/>
      <c r="C74" s="60"/>
      <c r="D74" s="23">
        <v>0</v>
      </c>
    </row>
    <row r="75" spans="1:4" ht="31.5" x14ac:dyDescent="0.25">
      <c r="A75" s="22" t="s">
        <v>99</v>
      </c>
      <c r="B75" s="61" t="s">
        <v>51</v>
      </c>
      <c r="C75" s="62"/>
      <c r="D75" s="23">
        <v>7740.58</v>
      </c>
    </row>
    <row r="76" spans="1:4" ht="17.25" x14ac:dyDescent="0.25">
      <c r="A76" s="71" t="s">
        <v>18</v>
      </c>
      <c r="B76" s="72"/>
      <c r="C76" s="73"/>
      <c r="D76" s="28">
        <f>SUM(D75)</f>
        <v>7740.58</v>
      </c>
    </row>
    <row r="77" spans="1:4" ht="15" x14ac:dyDescent="0.25">
      <c r="A77" s="47"/>
      <c r="B77" s="48"/>
      <c r="C77" s="48"/>
      <c r="D77" s="49"/>
    </row>
    <row r="78" spans="1:4" ht="18.75" x14ac:dyDescent="0.25">
      <c r="A78" s="50" t="s">
        <v>19</v>
      </c>
      <c r="B78" s="51"/>
      <c r="C78" s="52"/>
      <c r="D78" s="30">
        <f>SUM(D28,D52, D67, D71, D76)</f>
        <v>53273.404640000001</v>
      </c>
    </row>
    <row r="79" spans="1:4" ht="22.5" customHeight="1" x14ac:dyDescent="0.25">
      <c r="A79" s="46" t="s">
        <v>54</v>
      </c>
      <c r="B79" s="46"/>
      <c r="C79" s="46"/>
      <c r="D79" s="31">
        <f>SUM(D10-D78)</f>
        <v>-4.6399999991990626E-3</v>
      </c>
    </row>
  </sheetData>
  <mergeCells count="75">
    <mergeCell ref="A76:C76"/>
    <mergeCell ref="A77:D77"/>
    <mergeCell ref="A78:C78"/>
    <mergeCell ref="A79:C79"/>
    <mergeCell ref="B70:C70"/>
    <mergeCell ref="A71:C71"/>
    <mergeCell ref="A72:D72"/>
    <mergeCell ref="A73:D73"/>
    <mergeCell ref="B74:C74"/>
    <mergeCell ref="B75:C75"/>
    <mergeCell ref="A69:D69"/>
    <mergeCell ref="A58:C58"/>
    <mergeCell ref="B59:C59"/>
    <mergeCell ref="B60:D60"/>
    <mergeCell ref="A61:C61"/>
    <mergeCell ref="A62:C62"/>
    <mergeCell ref="A63:C63"/>
    <mergeCell ref="B64:C64"/>
    <mergeCell ref="B65:D65"/>
    <mergeCell ref="B66:C66"/>
    <mergeCell ref="A67:C67"/>
    <mergeCell ref="A68:D68"/>
    <mergeCell ref="B57:D57"/>
    <mergeCell ref="A46:C46"/>
    <mergeCell ref="B47:C47"/>
    <mergeCell ref="B48:D48"/>
    <mergeCell ref="B49:C49"/>
    <mergeCell ref="B50:C50"/>
    <mergeCell ref="B51:D51"/>
    <mergeCell ref="A52:C52"/>
    <mergeCell ref="A53:D53"/>
    <mergeCell ref="A54:D54"/>
    <mergeCell ref="A55:C55"/>
    <mergeCell ref="B56:C56"/>
    <mergeCell ref="B45:D45"/>
    <mergeCell ref="A34:C34"/>
    <mergeCell ref="B35:C35"/>
    <mergeCell ref="B36:D36"/>
    <mergeCell ref="A37:C37"/>
    <mergeCell ref="B38:C38"/>
    <mergeCell ref="B39:D39"/>
    <mergeCell ref="A40:C40"/>
    <mergeCell ref="B41:C41"/>
    <mergeCell ref="B42:D42"/>
    <mergeCell ref="A43:C43"/>
    <mergeCell ref="B44:C44"/>
    <mergeCell ref="B33:D33"/>
    <mergeCell ref="A22:C22"/>
    <mergeCell ref="B23:C23"/>
    <mergeCell ref="B24:D24"/>
    <mergeCell ref="B25:C25"/>
    <mergeCell ref="B26:C26"/>
    <mergeCell ref="B27:D27"/>
    <mergeCell ref="A28:C28"/>
    <mergeCell ref="A29:D29"/>
    <mergeCell ref="A30:D30"/>
    <mergeCell ref="A31:C31"/>
    <mergeCell ref="B32:C32"/>
    <mergeCell ref="B17:D17"/>
    <mergeCell ref="A7:D7"/>
    <mergeCell ref="A8:D8"/>
    <mergeCell ref="A9:C9"/>
    <mergeCell ref="A10:C10"/>
    <mergeCell ref="B11:C11"/>
    <mergeCell ref="A12:D12"/>
    <mergeCell ref="A13:C13"/>
    <mergeCell ref="A14:A16"/>
    <mergeCell ref="B14:C14"/>
    <mergeCell ref="B15:C15"/>
    <mergeCell ref="B16:C16"/>
    <mergeCell ref="A19:A21"/>
    <mergeCell ref="B19:C19"/>
    <mergeCell ref="B20:C20"/>
    <mergeCell ref="B21:C21"/>
    <mergeCell ref="A18:C18"/>
  </mergeCell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2" sqref="A2"/>
    </sheetView>
  </sheetViews>
  <sheetFormatPr defaultRowHeight="15" x14ac:dyDescent="0.25"/>
  <cols>
    <col min="1" max="1" width="91.5703125" customWidth="1"/>
  </cols>
  <sheetData>
    <row r="2" spans="1:1" ht="298.5" customHeight="1" x14ac:dyDescent="0.25">
      <c r="A2" s="45" t="s">
        <v>101</v>
      </c>
    </row>
  </sheetData>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A4B677C9C7C34F853BF67A7732C3E7" ma:contentTypeVersion="5" ma:contentTypeDescription="Create a new document." ma:contentTypeScope="" ma:versionID="1f31172ba53a25f71a23a9ba2d4cdfb6">
  <xsd:schema xmlns:xsd="http://www.w3.org/2001/XMLSchema" xmlns:xs="http://www.w3.org/2001/XMLSchema" xmlns:p="http://schemas.microsoft.com/office/2006/metadata/properties" targetNamespace="http://schemas.microsoft.com/office/2006/metadata/properties" ma:root="true" ma:fieldsID="599d2f30c02d8552862dbe81c1a0075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1A72A-2F20-4A3B-B248-F8B7EA3E9D3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5F8E1B2-56A6-45E4-BFFC-AE5D28C4D842}">
  <ds:schemaRefs>
    <ds:schemaRef ds:uri="http://schemas.microsoft.com/sharepoint/v3/contenttype/forms"/>
  </ds:schemaRefs>
</ds:datastoreItem>
</file>

<file path=customXml/itemProps3.xml><?xml version="1.0" encoding="utf-8"?>
<ds:datastoreItem xmlns:ds="http://schemas.openxmlformats.org/officeDocument/2006/customXml" ds:itemID="{99B8B484-AD65-4441-8318-A333A755A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Exisiting PC  FFY 21 Oct-Sept</vt:lpstr>
      <vt:lpstr>New PC 1st 9mths FFY21 Jan-Sep</vt:lpstr>
      <vt:lpstr>Annual Bdgt FFY22 Oct'21-Sep'22</vt:lpstr>
      <vt:lpstr>Pub #-Logo</vt:lpstr>
    </vt:vector>
  </TitlesOfParts>
  <Company>Washington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Armstrong, Jessica E (DOH)</dc:creator>
  <cp:lastModifiedBy>Armstrong, Jessica E (DOH)</cp:lastModifiedBy>
  <dcterms:created xsi:type="dcterms:W3CDTF">2020-05-13T17:32:46Z</dcterms:created>
  <dcterms:modified xsi:type="dcterms:W3CDTF">2020-06-26T17:28:10Z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0x0101001DA4B677C9C7C34F853BF67A7732C3E7</vt:lpwstr>
  </property>
</Properties>
</file>